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SEARCH\Financial Results\2018Ç1 Kâr Tahminleri\Bülten Gönderim\"/>
    </mc:Choice>
  </mc:AlternateContent>
  <bookViews>
    <workbookView xWindow="0" yWindow="0" windowWidth="28800" windowHeight="12885" activeTab="1"/>
  </bookViews>
  <sheets>
    <sheet name="BIST-TÜM Tablo" sheetId="2" r:id="rId1"/>
    <sheet name="Tahmini Takvim" sheetId="1" r:id="rId2"/>
    <sheet name="Hisse Detay" sheetId="5" r:id="rId3"/>
  </sheets>
  <externalReferences>
    <externalReference r:id="rId4"/>
  </externalReferences>
  <definedNames>
    <definedName name="_xlnm._FilterDatabase" localSheetId="0" hidden="1">'BIST-TÜM Tablo'!#REF!</definedName>
    <definedName name="_xlnm._FilterDatabase" localSheetId="1" hidden="1">'Tahmini Takvim'!$A$1:$H$72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5" l="1"/>
  <c r="J11" i="5"/>
  <c r="L11" i="5"/>
  <c r="J8" i="5"/>
  <c r="I16" i="5"/>
  <c r="E16" i="5"/>
  <c r="E8" i="5"/>
  <c r="F17" i="5"/>
  <c r="M2" i="5"/>
  <c r="J10" i="5"/>
  <c r="O2" i="5"/>
  <c r="F9" i="5"/>
  <c r="K9" i="5"/>
  <c r="I11" i="5"/>
  <c r="E11" i="5"/>
  <c r="K10" i="5"/>
  <c r="N2" i="5"/>
  <c r="K11" i="5"/>
  <c r="J7" i="5"/>
  <c r="H11" i="5"/>
  <c r="J17" i="5"/>
  <c r="L17" i="5"/>
  <c r="F7" i="5"/>
  <c r="L8" i="5"/>
  <c r="L9" i="5"/>
  <c r="K17" i="5"/>
  <c r="F8" i="5"/>
  <c r="F12" i="5" s="1"/>
  <c r="H9" i="5"/>
  <c r="J9" i="5"/>
  <c r="J13" i="5" s="1"/>
  <c r="O1" i="5"/>
  <c r="M1" i="5"/>
  <c r="N1" i="5"/>
  <c r="I9" i="5"/>
  <c r="E9" i="5"/>
  <c r="E17" i="5"/>
  <c r="I17" i="5"/>
  <c r="J16" i="5"/>
  <c r="K16" i="5"/>
  <c r="K8" i="5"/>
  <c r="H8" i="5"/>
  <c r="F11" i="5"/>
  <c r="F15" i="5" s="1"/>
  <c r="H16" i="5"/>
  <c r="E7" i="5"/>
  <c r="G7" i="5" s="1"/>
  <c r="F16" i="5"/>
  <c r="H17" i="5"/>
  <c r="F10" i="5"/>
  <c r="E10" i="5"/>
  <c r="I8" i="5"/>
  <c r="K7" i="5"/>
  <c r="K5" i="5"/>
  <c r="G17" i="5" l="1"/>
  <c r="F14" i="5"/>
  <c r="H7" i="5"/>
  <c r="H12" i="5" s="1"/>
  <c r="L10" i="5"/>
  <c r="E14" i="5"/>
  <c r="G10" i="5"/>
  <c r="N17" i="5"/>
  <c r="M17" i="5"/>
  <c r="K12" i="5"/>
  <c r="J19" i="5"/>
  <c r="G11" i="5"/>
  <c r="E15" i="5"/>
  <c r="G15" i="5" s="1"/>
  <c r="K13" i="5"/>
  <c r="G8" i="5"/>
  <c r="E12" i="5"/>
  <c r="G12" i="5" s="1"/>
  <c r="I19" i="5"/>
  <c r="L2" i="5"/>
  <c r="L21" i="5" s="1"/>
  <c r="L19" i="5"/>
  <c r="F19" i="5"/>
  <c r="F18" i="5"/>
  <c r="M16" i="5"/>
  <c r="N16" i="5"/>
  <c r="H19" i="5"/>
  <c r="M8" i="5"/>
  <c r="N8" i="5"/>
  <c r="K19" i="5"/>
  <c r="G9" i="5"/>
  <c r="E13" i="5"/>
  <c r="M9" i="5"/>
  <c r="N9" i="5"/>
  <c r="H2" i="5"/>
  <c r="M11" i="5"/>
  <c r="N11" i="5"/>
  <c r="K15" i="5"/>
  <c r="K2" i="5"/>
  <c r="K1" i="5"/>
  <c r="K14" i="5"/>
  <c r="I2" i="5"/>
  <c r="F13" i="5"/>
  <c r="J1" i="5"/>
  <c r="J14" i="5"/>
  <c r="E19" i="5"/>
  <c r="E18" i="5"/>
  <c r="G18" i="5" s="1"/>
  <c r="G16" i="5"/>
  <c r="J12" i="5"/>
  <c r="J15" i="5"/>
  <c r="J2" i="5"/>
  <c r="I22" i="5"/>
  <c r="J22" i="5"/>
  <c r="F21" i="5"/>
  <c r="E22" i="5"/>
  <c r="H22" i="5"/>
  <c r="N5" i="5"/>
  <c r="L22" i="5"/>
  <c r="E21" i="5"/>
  <c r="F22" i="5"/>
  <c r="K22" i="5"/>
  <c r="G19" i="5" l="1"/>
  <c r="I21" i="5"/>
  <c r="H21" i="5"/>
  <c r="N21" i="5" s="1"/>
  <c r="H15" i="5"/>
  <c r="H13" i="5"/>
  <c r="G14" i="5"/>
  <c r="G13" i="5"/>
  <c r="J21" i="5"/>
  <c r="L7" i="5"/>
  <c r="L14" i="5" s="1"/>
  <c r="I7" i="5"/>
  <c r="I10" i="5"/>
  <c r="H10" i="5"/>
  <c r="K21" i="5"/>
  <c r="L1" i="5"/>
  <c r="K20" i="5" s="1"/>
  <c r="N19" i="5"/>
  <c r="M19" i="5"/>
  <c r="M7" i="5"/>
  <c r="M21" i="5"/>
  <c r="N22" i="5"/>
  <c r="M22" i="5"/>
  <c r="G21" i="5"/>
  <c r="J20" i="5"/>
  <c r="E20" i="5"/>
  <c r="F20" i="5"/>
  <c r="G22" i="5"/>
  <c r="N7" i="5" l="1"/>
  <c r="L20" i="5"/>
  <c r="G20" i="5"/>
  <c r="H1" i="5"/>
  <c r="N10" i="5"/>
  <c r="H14" i="5"/>
  <c r="N14" i="5" s="1"/>
  <c r="M10" i="5"/>
  <c r="I15" i="5"/>
  <c r="M15" i="5" s="1"/>
  <c r="I13" i="5"/>
  <c r="M13" i="5" s="1"/>
  <c r="I12" i="5"/>
  <c r="M12" i="5" s="1"/>
  <c r="L18" i="5"/>
  <c r="K18" i="5"/>
  <c r="J18" i="5"/>
  <c r="I1" i="5"/>
  <c r="I14" i="5"/>
  <c r="L13" i="5"/>
  <c r="N13" i="5" s="1"/>
  <c r="L12" i="5"/>
  <c r="N12" i="5" s="1"/>
  <c r="L15" i="5"/>
  <c r="N15" i="5" s="1"/>
  <c r="I18" i="5" l="1"/>
  <c r="I20" i="5"/>
  <c r="M14" i="5"/>
  <c r="H18" i="5"/>
  <c r="H20" i="5"/>
  <c r="N18" i="5" l="1"/>
  <c r="M18" i="5"/>
  <c r="M20" i="5"/>
  <c r="N20" i="5"/>
</calcChain>
</file>

<file path=xl/sharedStrings.xml><?xml version="1.0" encoding="utf-8"?>
<sst xmlns="http://schemas.openxmlformats.org/spreadsheetml/2006/main" count="971" uniqueCount="337">
  <si>
    <t>Kod</t>
  </si>
  <si>
    <t>Ad</t>
  </si>
  <si>
    <t>Muhtemel Kâr Açıklama Tarihi</t>
  </si>
  <si>
    <t>Katılımcı Sayısı</t>
  </si>
  <si>
    <t>TSKB</t>
  </si>
  <si>
    <t>ARCLK</t>
  </si>
  <si>
    <t>AKBNK</t>
  </si>
  <si>
    <t>GARAN</t>
  </si>
  <si>
    <t>METRO</t>
  </si>
  <si>
    <t>-</t>
  </si>
  <si>
    <t>HALKB</t>
  </si>
  <si>
    <t>T. Halk Bankası</t>
  </si>
  <si>
    <t>KIPA</t>
  </si>
  <si>
    <t>TOASO</t>
  </si>
  <si>
    <t>EREGL</t>
  </si>
  <si>
    <t>ISCTR</t>
  </si>
  <si>
    <t>İş Bankası (C)</t>
  </si>
  <si>
    <t>ISGYO</t>
  </si>
  <si>
    <t>İş GMYO</t>
  </si>
  <si>
    <t>YKBNK</t>
  </si>
  <si>
    <t>Yapı ve Kredi Bank.</t>
  </si>
  <si>
    <t>CEMTS</t>
  </si>
  <si>
    <t>TTKOM</t>
  </si>
  <si>
    <t>OTKAR</t>
  </si>
  <si>
    <t>Otokar</t>
  </si>
  <si>
    <t>TTRAK</t>
  </si>
  <si>
    <t>TKNSA</t>
  </si>
  <si>
    <t>AYGAZ</t>
  </si>
  <si>
    <t>Aygaz</t>
  </si>
  <si>
    <t>FROTO</t>
  </si>
  <si>
    <t>TUPRS</t>
  </si>
  <si>
    <t>Tüpraş</t>
  </si>
  <si>
    <t>AFYON</t>
  </si>
  <si>
    <t>KARTN</t>
  </si>
  <si>
    <t>Kartonsan</t>
  </si>
  <si>
    <t>TATGD</t>
  </si>
  <si>
    <t>TCELL</t>
  </si>
  <si>
    <t>AKSA</t>
  </si>
  <si>
    <t>EGEEN</t>
  </si>
  <si>
    <t>Ege Endüstri</t>
  </si>
  <si>
    <t>KCHOL</t>
  </si>
  <si>
    <t>Koç Holding</t>
  </si>
  <si>
    <t>SASA</t>
  </si>
  <si>
    <t>Sasa Polyester</t>
  </si>
  <si>
    <t>VKGYO</t>
  </si>
  <si>
    <t>Vakıf GMYO</t>
  </si>
  <si>
    <t>AKENR</t>
  </si>
  <si>
    <t>Ak Enerji</t>
  </si>
  <si>
    <t>ASELS</t>
  </si>
  <si>
    <t>VAKBN</t>
  </si>
  <si>
    <t>Vakıflar Bankası</t>
  </si>
  <si>
    <t>KORDS</t>
  </si>
  <si>
    <t>TAVHL</t>
  </si>
  <si>
    <t>TKFEN</t>
  </si>
  <si>
    <t>BAGFS</t>
  </si>
  <si>
    <t>Bagfaş</t>
  </si>
  <si>
    <t>BRSAN</t>
  </si>
  <si>
    <t>Borusan Mannesmann</t>
  </si>
  <si>
    <t>BRISA</t>
  </si>
  <si>
    <t>GOODY</t>
  </si>
  <si>
    <t>SAHOL</t>
  </si>
  <si>
    <t>Sabancı Holding</t>
  </si>
  <si>
    <t>SKBNK</t>
  </si>
  <si>
    <t>Şekerbank</t>
  </si>
  <si>
    <t>ALGYO</t>
  </si>
  <si>
    <t>BANVT</t>
  </si>
  <si>
    <t>Banvit</t>
  </si>
  <si>
    <t>EKGYO</t>
  </si>
  <si>
    <t>CCOLA</t>
  </si>
  <si>
    <t>DOAS</t>
  </si>
  <si>
    <t>Doğuş Otomotiv</t>
  </si>
  <si>
    <t>GOZDE</t>
  </si>
  <si>
    <t>BIZIM</t>
  </si>
  <si>
    <t>HLGYO</t>
  </si>
  <si>
    <t>Halk GMYO</t>
  </si>
  <si>
    <t>ICBCT</t>
  </si>
  <si>
    <t>SNGYO</t>
  </si>
  <si>
    <t>Sinpaş GMYO</t>
  </si>
  <si>
    <t>AKSEN</t>
  </si>
  <si>
    <t>Aksa Enerji</t>
  </si>
  <si>
    <t>ALARK</t>
  </si>
  <si>
    <t>Alarko Holding</t>
  </si>
  <si>
    <t>ANACM</t>
  </si>
  <si>
    <t>AEFES</t>
  </si>
  <si>
    <t>Anadolu Efes</t>
  </si>
  <si>
    <t>ANELE</t>
  </si>
  <si>
    <t>Anel Elektrik</t>
  </si>
  <si>
    <t>BERA</t>
  </si>
  <si>
    <t>Bera Holding</t>
  </si>
  <si>
    <t>BIMAS</t>
  </si>
  <si>
    <t>Bim Mağazalar</t>
  </si>
  <si>
    <t>DEVA</t>
  </si>
  <si>
    <t>Deva Holding</t>
  </si>
  <si>
    <t>DOHOL</t>
  </si>
  <si>
    <t>Doğan Holding</t>
  </si>
  <si>
    <t>DGKLB</t>
  </si>
  <si>
    <t>Doğtaş Kelebek Mobilya</t>
  </si>
  <si>
    <t>ECILC</t>
  </si>
  <si>
    <t>Eczacıbaşı İlaç</t>
  </si>
  <si>
    <t>ENKAI</t>
  </si>
  <si>
    <t>Enka İnşaat</t>
  </si>
  <si>
    <t>GLYHO</t>
  </si>
  <si>
    <t>Global Yat. Holding</t>
  </si>
  <si>
    <t>GOLTS</t>
  </si>
  <si>
    <t>Göltaş Çimento</t>
  </si>
  <si>
    <t>GSDHO</t>
  </si>
  <si>
    <t>GSD Holding</t>
  </si>
  <si>
    <t>GUBRF</t>
  </si>
  <si>
    <t>Gübre Fabrik.</t>
  </si>
  <si>
    <t>IEYHO</t>
  </si>
  <si>
    <t>Işıklar Enerji Yapı Hol.</t>
  </si>
  <si>
    <t>IHLGM</t>
  </si>
  <si>
    <t>İhlas Gayrimenkul</t>
  </si>
  <si>
    <t>IHLAS</t>
  </si>
  <si>
    <t>İhlas Holding</t>
  </si>
  <si>
    <t>KRDMD</t>
  </si>
  <si>
    <t>KARSN</t>
  </si>
  <si>
    <t>Karsan Otomotiv</t>
  </si>
  <si>
    <t>MGROS</t>
  </si>
  <si>
    <t>Migros Ticaret</t>
  </si>
  <si>
    <t>NTHOL</t>
  </si>
  <si>
    <t>Net Holding</t>
  </si>
  <si>
    <t>NETAS</t>
  </si>
  <si>
    <t>Netaş Telekom.</t>
  </si>
  <si>
    <t>ODAS</t>
  </si>
  <si>
    <t>Odaş Elektrik</t>
  </si>
  <si>
    <t>PRKME</t>
  </si>
  <si>
    <t>Park Elek.Madencilik</t>
  </si>
  <si>
    <t>PGSUS</t>
  </si>
  <si>
    <t>Pegasus</t>
  </si>
  <si>
    <t>PETKM</t>
  </si>
  <si>
    <t>Petkim</t>
  </si>
  <si>
    <t>SODA</t>
  </si>
  <si>
    <t>SISE</t>
  </si>
  <si>
    <t>TRKCM</t>
  </si>
  <si>
    <t>TRCAS</t>
  </si>
  <si>
    <t>Turcas Petrol</t>
  </si>
  <si>
    <t>TMSN</t>
  </si>
  <si>
    <t>Tümosan Motor ve Traktör</t>
  </si>
  <si>
    <t>THYAO</t>
  </si>
  <si>
    <t>Türk Hava Yolları</t>
  </si>
  <si>
    <t>ULKER</t>
  </si>
  <si>
    <t>Ülker Bisküvi</t>
  </si>
  <si>
    <t>VESTL</t>
  </si>
  <si>
    <t>Vestel</t>
  </si>
  <si>
    <t>YATAS</t>
  </si>
  <si>
    <t>Yataş</t>
  </si>
  <si>
    <t>ZOREN</t>
  </si>
  <si>
    <t>Zorlu Enerji</t>
  </si>
  <si>
    <t>2017/12</t>
  </si>
  <si>
    <t>Net Dönem Kârı/Zararı (milyonTL)</t>
  </si>
  <si>
    <t>Şirket</t>
  </si>
  <si>
    <t>2017/4Ç</t>
  </si>
  <si>
    <t>MPARK</t>
  </si>
  <si>
    <t>2017/1Ç</t>
  </si>
  <si>
    <t>Konsensüs 2018/1Ç</t>
  </si>
  <si>
    <t>ALBRK</t>
  </si>
  <si>
    <t>CIMSA</t>
  </si>
  <si>
    <t>CLEBI</t>
  </si>
  <si>
    <t>LOGO</t>
  </si>
  <si>
    <t>AKGRT</t>
  </si>
  <si>
    <t>ANHYT</t>
  </si>
  <si>
    <t>ANSGR</t>
  </si>
  <si>
    <t>BOLUC</t>
  </si>
  <si>
    <t>PETUN</t>
  </si>
  <si>
    <t>TRGYO</t>
  </si>
  <si>
    <t>FLAP</t>
  </si>
  <si>
    <t>DGATE</t>
  </si>
  <si>
    <t>ENJSA</t>
  </si>
  <si>
    <t>AYEN</t>
  </si>
  <si>
    <t>CEMAS</t>
  </si>
  <si>
    <t>ADANA</t>
  </si>
  <si>
    <t>AKCNS</t>
  </si>
  <si>
    <t>SELEC</t>
  </si>
  <si>
    <t>AVISA</t>
  </si>
  <si>
    <t>PNSUT</t>
  </si>
  <si>
    <t>10 Mayıs</t>
  </si>
  <si>
    <t>30 Nisan</t>
  </si>
  <si>
    <t>Albaraka Türk</t>
  </si>
  <si>
    <t>Çimsa</t>
  </si>
  <si>
    <t>Çelebi</t>
  </si>
  <si>
    <t>Logo Yazılım</t>
  </si>
  <si>
    <t>Anadolu Sigorta</t>
  </si>
  <si>
    <t/>
  </si>
  <si>
    <t>Bolu Çimento</t>
  </si>
  <si>
    <t>Torunlar GMYO</t>
  </si>
  <si>
    <t>Flap Kongre Toplantı Hiz.</t>
  </si>
  <si>
    <t>Datagate Bilgisayar</t>
  </si>
  <si>
    <t>Enerjisa Enerji</t>
  </si>
  <si>
    <t>MLP Sağlık</t>
  </si>
  <si>
    <t>Ayen Enerji</t>
  </si>
  <si>
    <t>Çemaş Döküm</t>
  </si>
  <si>
    <t>Adana Çimento (A)</t>
  </si>
  <si>
    <t>Akçansa</t>
  </si>
  <si>
    <t>Selçuk Ecza Deposu</t>
  </si>
  <si>
    <t>AVTUR</t>
  </si>
  <si>
    <t>AVGYO</t>
  </si>
  <si>
    <t>HEKTS</t>
  </si>
  <si>
    <t>EGGUB</t>
  </si>
  <si>
    <t>MEPET</t>
  </si>
  <si>
    <t>MAALT</t>
  </si>
  <si>
    <t>CRFSA</t>
  </si>
  <si>
    <t>ISFIN</t>
  </si>
  <si>
    <t>VESBE</t>
  </si>
  <si>
    <t>GARFA</t>
  </si>
  <si>
    <t>DENCM</t>
  </si>
  <si>
    <t>Net Satışlar (milyon TL)</t>
  </si>
  <si>
    <t>FAVÖK (milyon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</si>
  <si>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</si>
  <si>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</si>
  <si>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</si>
  <si>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</si>
  <si>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</si>
  <si>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</si>
  <si>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</si>
  <si>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</si>
  <si>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Açıklanma Tarihi</t>
  </si>
  <si>
    <t>Konsensus</t>
  </si>
  <si>
    <t>1Ç18</t>
  </si>
  <si>
    <t>4Ç17</t>
  </si>
  <si>
    <t>1Ç17</t>
  </si>
  <si>
    <t>Yıllık Değişim</t>
  </si>
  <si>
    <t>Çeyreksel Değişim</t>
  </si>
  <si>
    <t>2016/12</t>
  </si>
  <si>
    <t>2017/06</t>
  </si>
  <si>
    <t>2017/09</t>
  </si>
  <si>
    <t>2017/03</t>
  </si>
  <si>
    <t>2018/03</t>
  </si>
  <si>
    <t>2016/06</t>
  </si>
  <si>
    <t>2016/09</t>
  </si>
  <si>
    <t>BFREN</t>
  </si>
  <si>
    <t>BOSSA</t>
  </si>
  <si>
    <t>CELHA</t>
  </si>
  <si>
    <t>MIPAZ</t>
  </si>
  <si>
    <t>a.d.</t>
  </si>
  <si>
    <t>FAVÖK</t>
  </si>
  <si>
    <t>Net Kar</t>
  </si>
  <si>
    <t>PD (mn TL):</t>
  </si>
  <si>
    <t>FD (mn TL):</t>
  </si>
  <si>
    <t>TL mn</t>
  </si>
  <si>
    <t>Δ</t>
  </si>
  <si>
    <t>3Ç17</t>
  </si>
  <si>
    <t>2Ç17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</si>
  <si>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</si>
  <si>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</si>
  <si>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</si>
  <si>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</si>
  <si>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</si>
  <si>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</si>
  <si>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</si>
  <si>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</si>
  <si>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</si>
  <si>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</si>
  <si>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</si>
  <si>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</si>
  <si>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</si>
  <si>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</si>
  <si>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</si>
  <si>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</si>
  <si>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</si>
  <si>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</si>
  <si>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*Sadece sanayi hisseleri için kullanılabilir, sigorta ve banka hisseleri için uygun değildir.</t>
  </si>
  <si>
    <t>*Resim hali</t>
  </si>
  <si>
    <t>DYOBY</t>
  </si>
  <si>
    <t>HDFGS</t>
  </si>
  <si>
    <t>CRDFA</t>
  </si>
  <si>
    <t>JANTS</t>
  </si>
  <si>
    <t>TIRE</t>
  </si>
  <si>
    <t>BNTAS</t>
  </si>
  <si>
    <t>SANKO</t>
  </si>
  <si>
    <t>GUSGR</t>
  </si>
  <si>
    <t>FMIZP</t>
  </si>
  <si>
    <t>PKART</t>
  </si>
  <si>
    <t>PINSU</t>
  </si>
  <si>
    <t>EGCYO</t>
  </si>
  <si>
    <t>ACSEL</t>
  </si>
  <si>
    <t>IZOCM</t>
  </si>
  <si>
    <t>AKSUE</t>
  </si>
  <si>
    <t>MRDIN</t>
  </si>
  <si>
    <t>RAYSG</t>
  </si>
  <si>
    <t>ULAS</t>
  </si>
  <si>
    <t>n.m.</t>
  </si>
  <si>
    <t>YGGYO</t>
  </si>
  <si>
    <t>DESPC</t>
  </si>
  <si>
    <t>KENT</t>
  </si>
  <si>
    <t>PSDTC</t>
  </si>
  <si>
    <t>EGSER</t>
  </si>
  <si>
    <t>DOGUB</t>
  </si>
  <si>
    <t>AGYO</t>
  </si>
  <si>
    <t>NIBAS</t>
  </si>
  <si>
    <t>TLMAN</t>
  </si>
  <si>
    <t>SANEL</t>
  </si>
  <si>
    <t>ALKA</t>
  </si>
  <si>
    <t>TSGYO</t>
  </si>
  <si>
    <t>DERIM</t>
  </si>
  <si>
    <t>ATAGY</t>
  </si>
  <si>
    <t>TDGYO</t>
  </si>
  <si>
    <t>PRZMA</t>
  </si>
  <si>
    <t>KRTEK</t>
  </si>
  <si>
    <t>IHGZT</t>
  </si>
  <si>
    <t>DMSAS</t>
  </si>
  <si>
    <t>OYLUM</t>
  </si>
  <si>
    <t>BSOKE</t>
  </si>
  <si>
    <t>OZGYO</t>
  </si>
  <si>
    <t>ALCAR</t>
  </si>
  <si>
    <t>TEKTU</t>
  </si>
  <si>
    <t>TURGG</t>
  </si>
  <si>
    <t>YKGYO</t>
  </si>
  <si>
    <t>EUHOL</t>
  </si>
  <si>
    <t>ERSU</t>
  </si>
  <si>
    <t>DAGI</t>
  </si>
  <si>
    <t>ISGSY</t>
  </si>
  <si>
    <t>VERTU</t>
  </si>
  <si>
    <t>ISMEN</t>
  </si>
  <si>
    <t>KNFRT</t>
  </si>
  <si>
    <t>SILVR</t>
  </si>
  <si>
    <t>OSMEN</t>
  </si>
  <si>
    <t>PEGYO</t>
  </si>
  <si>
    <t>MRSHL</t>
  </si>
  <si>
    <t>FONET</t>
  </si>
  <si>
    <t>KRDMA</t>
  </si>
  <si>
    <t>KRDMB</t>
  </si>
  <si>
    <t>SAMAT</t>
  </si>
  <si>
    <t>KAPLM</t>
  </si>
  <si>
    <t>DGZTE</t>
  </si>
  <si>
    <t>YESIL</t>
  </si>
  <si>
    <t>QNBFB</t>
  </si>
  <si>
    <t>KLGYO</t>
  </si>
  <si>
    <t>SNPAM</t>
  </si>
  <si>
    <t>SONME</t>
  </si>
  <si>
    <t>DZGYO</t>
  </si>
  <si>
    <t>ADEL</t>
  </si>
  <si>
    <t>ATPET</t>
  </si>
  <si>
    <t>ESCOM</t>
  </si>
  <si>
    <t>RHEAG</t>
  </si>
  <si>
    <t>ISDMR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</si>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</sst>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[$-41F]d\ mmmm;@"/>
    <numFmt numFmtId="166" formatCode="0.0%"/>
    <numFmt numFmtId="167" formatCode="_(* #,##0.0_);_(* \(#,##0.0\);_(* &quot;-&quot;??_);_(@_)"/>
    <numFmt numFmtId="168" formatCode="#,##0.0"/>
    <numFmt numFmtId="169" formatCode="#,##0.00;\-#,##0.00;\-"/>
    <numFmt numFmtId="170" formatCode="#,##0.0;\-#,##0.0;\-"/>
    <numFmt numFmtId="171" formatCode="_(* #,##0_);_(* \(#,##0\);_(* &quot;-&quot;??_);_(@_)"/>
    <numFmt numFmtId="172" formatCode="#,##0;\-#,##0;\-"/>
    <numFmt numFmtId="173" formatCode="0.0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0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8"/>
      <color theme="1"/>
      <name val="Arial"/>
      <family val="2"/>
      <charset val="162"/>
      <scheme val="minor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b/>
      <i/>
      <sz val="11"/>
      <color rgb="FFFF0000"/>
      <name val="Arial"/>
      <family val="2"/>
      <charset val="162"/>
      <scheme val="minor"/>
    </font>
    <font>
      <b/>
      <i/>
      <sz val="11"/>
      <color theme="1"/>
      <name val="Arial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7" xfId="0" applyNumberFormat="1" applyFill="1" applyBorder="1"/>
    <xf numFmtId="0" fontId="0" fillId="3" borderId="0" xfId="0" applyNumberFormat="1" applyFill="1" applyBorder="1"/>
    <xf numFmtId="165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11" xfId="0" applyNumberFormat="1" applyFill="1" applyBorder="1"/>
    <xf numFmtId="0" fontId="0" fillId="3" borderId="12" xfId="0" applyNumberFormat="1" applyFill="1" applyBorder="1"/>
    <xf numFmtId="165" fontId="0" fillId="3" borderId="13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2" fillId="2" borderId="16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 wrapText="1"/>
    </xf>
    <xf numFmtId="3" fontId="0" fillId="4" borderId="10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15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right" vertical="center"/>
    </xf>
    <xf numFmtId="168" fontId="0" fillId="3" borderId="0" xfId="0" applyNumberFormat="1" applyFill="1" applyBorder="1" applyAlignment="1">
      <alignment horizontal="right" vertical="center"/>
    </xf>
    <xf numFmtId="9" fontId="0" fillId="3" borderId="0" xfId="3" applyFont="1" applyFill="1" applyBorder="1" applyAlignment="1">
      <alignment horizontal="right" vertical="center"/>
    </xf>
    <xf numFmtId="1" fontId="0" fillId="3" borderId="0" xfId="0" applyNumberFormat="1" applyFill="1"/>
    <xf numFmtId="14" fontId="0" fillId="5" borderId="0" xfId="0" applyNumberFormat="1" applyFill="1" applyBorder="1" applyAlignment="1">
      <alignment horizontal="center" vertical="center"/>
    </xf>
    <xf numFmtId="168" fontId="0" fillId="5" borderId="0" xfId="0" applyNumberFormat="1" applyFill="1" applyBorder="1" applyAlignment="1">
      <alignment horizontal="right" vertical="center"/>
    </xf>
    <xf numFmtId="9" fontId="0" fillId="5" borderId="0" xfId="3" applyFont="1" applyFill="1" applyBorder="1" applyAlignment="1">
      <alignment horizontal="right" vertical="center"/>
    </xf>
    <xf numFmtId="0" fontId="0" fillId="3" borderId="0" xfId="0" applyNumberFormat="1" applyFill="1"/>
    <xf numFmtId="0" fontId="6" fillId="3" borderId="0" xfId="4" applyFont="1" applyFill="1"/>
    <xf numFmtId="0" fontId="7" fillId="3" borderId="0" xfId="4" applyFont="1" applyFill="1"/>
    <xf numFmtId="0" fontId="8" fillId="3" borderId="0" xfId="4" applyFont="1" applyFill="1"/>
    <xf numFmtId="3" fontId="9" fillId="3" borderId="0" xfId="0" applyNumberFormat="1" applyFont="1" applyFill="1" applyBorder="1" applyAlignment="1">
      <alignment horizontal="right"/>
    </xf>
    <xf numFmtId="0" fontId="10" fillId="3" borderId="0" xfId="4" applyFont="1" applyFill="1"/>
    <xf numFmtId="169" fontId="7" fillId="3" borderId="0" xfId="4" applyNumberFormat="1" applyFont="1" applyFill="1"/>
    <xf numFmtId="169" fontId="8" fillId="3" borderId="0" xfId="4" applyNumberFormat="1" applyFont="1" applyFill="1"/>
    <xf numFmtId="0" fontId="1" fillId="3" borderId="0" xfId="4" applyFont="1" applyFill="1" applyAlignment="1">
      <alignment horizontal="center"/>
    </xf>
    <xf numFmtId="0" fontId="11" fillId="0" borderId="17" xfId="4" applyFont="1" applyFill="1" applyBorder="1" applyAlignment="1">
      <alignment horizontal="left"/>
    </xf>
    <xf numFmtId="0" fontId="7" fillId="3" borderId="0" xfId="4" applyFont="1" applyFill="1" applyAlignment="1">
      <alignment horizontal="center"/>
    </xf>
    <xf numFmtId="0" fontId="8" fillId="3" borderId="0" xfId="4" applyFont="1" applyFill="1" applyAlignment="1">
      <alignment horizontal="right"/>
    </xf>
    <xf numFmtId="3" fontId="8" fillId="3" borderId="0" xfId="4" applyNumberFormat="1" applyFont="1" applyFill="1" applyAlignment="1">
      <alignment horizontal="center"/>
    </xf>
    <xf numFmtId="0" fontId="12" fillId="3" borderId="0" xfId="0" applyFont="1" applyFill="1"/>
    <xf numFmtId="3" fontId="8" fillId="3" borderId="0" xfId="4" applyNumberFormat="1" applyFont="1" applyFill="1"/>
    <xf numFmtId="0" fontId="13" fillId="3" borderId="0" xfId="4" applyFont="1" applyFill="1"/>
    <xf numFmtId="0" fontId="1" fillId="3" borderId="0" xfId="4" applyFill="1"/>
    <xf numFmtId="0" fontId="14" fillId="3" borderId="18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center"/>
    </xf>
    <xf numFmtId="0" fontId="14" fillId="3" borderId="19" xfId="4" applyFont="1" applyFill="1" applyBorder="1" applyAlignment="1">
      <alignment horizontal="center"/>
    </xf>
    <xf numFmtId="0" fontId="15" fillId="6" borderId="0" xfId="0" applyFont="1" applyFill="1" applyBorder="1" applyAlignment="1">
      <alignment horizontal="left"/>
    </xf>
    <xf numFmtId="170" fontId="15" fillId="6" borderId="0" xfId="0" applyNumberFormat="1" applyFont="1" applyFill="1" applyBorder="1" applyAlignment="1">
      <alignment horizontal="center"/>
    </xf>
    <xf numFmtId="166" fontId="15" fillId="6" borderId="0" xfId="5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170" fontId="15" fillId="3" borderId="0" xfId="0" applyNumberFormat="1" applyFont="1" applyFill="1" applyBorder="1" applyAlignment="1">
      <alignment horizontal="center"/>
    </xf>
    <xf numFmtId="166" fontId="15" fillId="3" borderId="0" xfId="5" applyNumberFormat="1" applyFont="1" applyFill="1" applyBorder="1" applyAlignment="1">
      <alignment horizontal="center"/>
    </xf>
    <xf numFmtId="0" fontId="15" fillId="6" borderId="20" xfId="0" applyFont="1" applyFill="1" applyBorder="1" applyAlignment="1">
      <alignment horizontal="left"/>
    </xf>
    <xf numFmtId="170" fontId="15" fillId="6" borderId="20" xfId="0" applyNumberFormat="1" applyFont="1" applyFill="1" applyBorder="1" applyAlignment="1">
      <alignment horizontal="center"/>
    </xf>
    <xf numFmtId="166" fontId="15" fillId="6" borderId="20" xfId="5" applyNumberFormat="1" applyFont="1" applyFill="1" applyBorder="1" applyAlignment="1">
      <alignment horizontal="center"/>
    </xf>
    <xf numFmtId="171" fontId="15" fillId="3" borderId="0" xfId="6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left"/>
    </xf>
    <xf numFmtId="171" fontId="15" fillId="7" borderId="0" xfId="6" applyNumberFormat="1" applyFont="1" applyFill="1" applyBorder="1" applyAlignment="1">
      <alignment horizontal="center"/>
    </xf>
    <xf numFmtId="0" fontId="15" fillId="7" borderId="20" xfId="0" applyFont="1" applyFill="1" applyBorder="1" applyAlignment="1">
      <alignment horizontal="left"/>
    </xf>
    <xf numFmtId="171" fontId="15" fillId="7" borderId="20" xfId="6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center"/>
    </xf>
    <xf numFmtId="172" fontId="15" fillId="6" borderId="0" xfId="0" applyNumberFormat="1" applyFont="1" applyFill="1" applyBorder="1" applyAlignment="1">
      <alignment horizontal="center"/>
    </xf>
    <xf numFmtId="168" fontId="15" fillId="3" borderId="0" xfId="5" applyNumberFormat="1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4" fontId="15" fillId="6" borderId="20" xfId="0" applyNumberFormat="1" applyFont="1" applyFill="1" applyBorder="1" applyAlignment="1">
      <alignment horizontal="center"/>
    </xf>
    <xf numFmtId="169" fontId="15" fillId="3" borderId="0" xfId="0" applyNumberFormat="1" applyFont="1" applyFill="1" applyBorder="1" applyAlignment="1">
      <alignment horizontal="left"/>
    </xf>
    <xf numFmtId="0" fontId="16" fillId="3" borderId="21" xfId="0" applyFont="1" applyFill="1" applyBorder="1" applyAlignment="1">
      <alignment vertical="top"/>
    </xf>
    <xf numFmtId="0" fontId="17" fillId="3" borderId="0" xfId="4" applyFont="1" applyFill="1"/>
    <xf numFmtId="0" fontId="1" fillId="3" borderId="0" xfId="4" applyFill="1" applyBorder="1" applyAlignment="1">
      <alignment horizontal="center"/>
    </xf>
    <xf numFmtId="4" fontId="1" fillId="3" borderId="0" xfId="4" applyNumberForma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168" fontId="5" fillId="3" borderId="0" xfId="0" applyNumberFormat="1" applyFont="1" applyFill="1"/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right" vertical="center"/>
    </xf>
    <xf numFmtId="0" fontId="19" fillId="3" borderId="0" xfId="0" applyFont="1" applyFill="1"/>
    <xf numFmtId="0" fontId="0" fillId="0" borderId="0" xfId="0" applyNumberFormat="1"/>
    <xf numFmtId="0" fontId="2" fillId="2" borderId="1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171" fontId="0" fillId="3" borderId="0" xfId="7" applyNumberFormat="1" applyFont="1" applyFill="1" applyBorder="1" applyAlignment="1">
      <alignment horizontal="right" vertical="center"/>
    </xf>
    <xf numFmtId="1" fontId="0" fillId="3" borderId="0" xfId="0" applyNumberFormat="1" applyFill="1" applyBorder="1" applyAlignment="1">
      <alignment horizontal="right" vertical="center"/>
    </xf>
    <xf numFmtId="173" fontId="0" fillId="3" borderId="0" xfId="0" applyNumberFormat="1" applyFill="1" applyBorder="1" applyAlignment="1">
      <alignment horizontal="right" vertical="center"/>
    </xf>
    <xf numFmtId="167" fontId="0" fillId="3" borderId="0" xfId="7" applyNumberFormat="1" applyFont="1" applyFill="1" applyBorder="1" applyAlignment="1">
      <alignment horizontal="center" vertical="center"/>
    </xf>
    <xf numFmtId="166" fontId="0" fillId="3" borderId="0" xfId="3" applyNumberFormat="1" applyFont="1" applyFill="1" applyBorder="1" applyAlignment="1">
      <alignment horizontal="right" vertical="center"/>
    </xf>
    <xf numFmtId="0" fontId="0" fillId="5" borderId="0" xfId="0" applyNumberFormat="1" applyFill="1"/>
    <xf numFmtId="167" fontId="0" fillId="5" borderId="0" xfId="0" applyNumberFormat="1" applyFill="1" applyBorder="1" applyAlignment="1">
      <alignment horizontal="right" vertical="center"/>
    </xf>
    <xf numFmtId="167" fontId="0" fillId="5" borderId="0" xfId="7" applyNumberFormat="1" applyFont="1" applyFill="1" applyBorder="1" applyAlignment="1">
      <alignment vertical="center"/>
    </xf>
    <xf numFmtId="0" fontId="5" fillId="0" borderId="0" xfId="0" applyFont="1"/>
    <xf numFmtId="168" fontId="5" fillId="5" borderId="0" xfId="0" applyNumberFormat="1" applyFont="1" applyFill="1"/>
  </cellXfs>
  <cellStyles count="8">
    <cellStyle name="Comma" xfId="7" builtinId="3"/>
    <cellStyle name="Comma 2" xfId="6"/>
    <cellStyle name="Normal" xfId="0" builtinId="0"/>
    <cellStyle name="Normal 2 3" xfId="4"/>
    <cellStyle name="Percent" xfId="3" builtinId="5"/>
    <cellStyle name="Percent 2" xfId="5"/>
    <cellStyle name="Virgül 2" xfId="1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38100</xdr:rowOff>
        </xdr:from>
        <xdr:to>
          <xdr:col>25</xdr:col>
          <xdr:colOff>447675</xdr:colOff>
          <xdr:row>31</xdr:row>
          <xdr:rowOff>85725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$D$5:$N$22" spid="_x0000_s10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039350" y="2076450"/>
              <a:ext cx="7096125" cy="3324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nancial%20Results/2018&#199;1%20K&#226;r%20Tahminleri/BIST-Finansal%20Sonu&#231;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 Açıklama Takip"/>
      <sheetName val="Dates"/>
      <sheetName val="Rapor-BIST-100 Tablo"/>
      <sheetName val="Rapor-BIST-100 Tahmini Takvim"/>
      <sheetName val="Rapor-Özet Tablo"/>
      <sheetName val="BIST-100 Veri Tabanı"/>
      <sheetName val="Hisse Detay"/>
      <sheetName val="Sayfa2"/>
      <sheetName val="Ort.Min.Max"/>
      <sheetName val="Bloomberg Tahminler"/>
      <sheetName val="Foreks Tahminler"/>
      <sheetName val="Research Turkey"/>
      <sheetName val="Sayfa1"/>
      <sheetName val="Sayfa5"/>
      <sheetName val="Gönderim Takvim"/>
      <sheetName val="Tarih Veritabanı"/>
    </sheetNames>
    <sheetDataSet>
      <sheetData sheetId="0" refreshError="1"/>
      <sheetData sheetId="1" refreshError="1"/>
      <sheetData sheetId="2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</row>
        <row r="2">
          <cell r="F2" t="str">
            <v>2018/03</v>
          </cell>
          <cell r="G2" t="str">
            <v>2017/12</v>
          </cell>
          <cell r="H2" t="str">
            <v>2017/03</v>
          </cell>
          <cell r="I2" t="str">
            <v>2017/09</v>
          </cell>
          <cell r="L2" t="str">
            <v>2018/03</v>
          </cell>
          <cell r="M2" t="str">
            <v>2017/12</v>
          </cell>
          <cell r="N2" t="str">
            <v>2017/03</v>
          </cell>
          <cell r="O2" t="str">
            <v>2017/09</v>
          </cell>
          <cell r="R2" t="str">
            <v>2018/03</v>
          </cell>
          <cell r="S2" t="str">
            <v>2017/12</v>
          </cell>
          <cell r="T2" t="str">
            <v>2017/03</v>
          </cell>
          <cell r="U2" t="str">
            <v>2017/09</v>
          </cell>
        </row>
        <row r="6">
          <cell r="AA6">
            <v>43219</v>
          </cell>
        </row>
        <row r="7">
          <cell r="E7" t="str">
            <v>Net Satışlar (milyon TL)</v>
          </cell>
          <cell r="K7" t="str">
            <v>FAVÖK (milyon TL)</v>
          </cell>
          <cell r="Q7" t="str">
            <v>Net Dönem Kârı/Zararı (milyonTL)</v>
          </cell>
          <cell r="AA7" t="str">
            <v>Mcap</v>
          </cell>
          <cell r="AB7" t="str">
            <v>Net Sales</v>
          </cell>
          <cell r="AF7" t="str">
            <v>Gross Profit</v>
          </cell>
          <cell r="AM7" t="str">
            <v>Operating Profit</v>
          </cell>
          <cell r="AT7" t="str">
            <v>EBITDA</v>
          </cell>
          <cell r="BA7" t="str">
            <v>Net Income</v>
          </cell>
          <cell r="BH7" t="str">
            <v>Net Debt</v>
          </cell>
          <cell r="BN7" t="str">
            <v>SHE</v>
          </cell>
        </row>
        <row r="8">
          <cell r="B8" t="str">
            <v>Şirket</v>
          </cell>
          <cell r="C8" t="str">
            <v>Açıklanma Tarihi</v>
          </cell>
          <cell r="D8" t="str">
            <v>Format</v>
          </cell>
          <cell r="E8" t="str">
            <v>Konsensus</v>
          </cell>
          <cell r="F8" t="str">
            <v>1Ç18</v>
          </cell>
          <cell r="G8" t="str">
            <v>4Ç17</v>
          </cell>
          <cell r="H8" t="str">
            <v>1Ç17</v>
          </cell>
          <cell r="I8" t="str">
            <v>Yıllık Değişim</v>
          </cell>
          <cell r="J8" t="str">
            <v>Çeyreksel Değişim</v>
          </cell>
          <cell r="K8" t="str">
            <v>Konsensus</v>
          </cell>
          <cell r="L8" t="str">
            <v>1Ç18</v>
          </cell>
          <cell r="M8" t="str">
            <v>4Ç17</v>
          </cell>
          <cell r="N8" t="str">
            <v>1Ç17</v>
          </cell>
          <cell r="O8" t="str">
            <v>Yıllık Değişim</v>
          </cell>
          <cell r="P8" t="str">
            <v>Çeyreksel Değişim</v>
          </cell>
          <cell r="Q8" t="str">
            <v>Konsensus</v>
          </cell>
          <cell r="R8" t="str">
            <v>1Ç18</v>
          </cell>
          <cell r="S8" t="str">
            <v>4Ç17</v>
          </cell>
          <cell r="T8" t="str">
            <v>1Ç17</v>
          </cell>
          <cell r="U8" t="str">
            <v>Yıllık Değişim</v>
          </cell>
          <cell r="V8" t="str">
            <v>Çeyreksel Değişim</v>
          </cell>
          <cell r="AB8" t="str">
            <v>2017/12</v>
          </cell>
          <cell r="AC8" t="str">
            <v>2016/12</v>
          </cell>
          <cell r="AD8" t="str">
            <v>2017/06</v>
          </cell>
          <cell r="AE8" t="str">
            <v>2017/09</v>
          </cell>
          <cell r="AF8" t="str">
            <v>2017/12</v>
          </cell>
          <cell r="AG8" t="str">
            <v>2016/12</v>
          </cell>
          <cell r="AH8" t="str">
            <v>2017/03</v>
          </cell>
          <cell r="AI8" t="str">
            <v>2017/06</v>
          </cell>
          <cell r="AJ8" t="str">
            <v>2017/09</v>
          </cell>
          <cell r="AK8" t="str">
            <v>2017/12</v>
          </cell>
          <cell r="AL8" t="str">
            <v>2018/03</v>
          </cell>
          <cell r="AM8" t="str">
            <v>2017/12</v>
          </cell>
          <cell r="AN8" t="str">
            <v>2016/12</v>
          </cell>
          <cell r="AO8" t="str">
            <v>2017/03</v>
          </cell>
          <cell r="AP8" t="str">
            <v>2017/06</v>
          </cell>
          <cell r="AQ8" t="str">
            <v>2017/09</v>
          </cell>
          <cell r="AR8" t="str">
            <v>2017/12</v>
          </cell>
          <cell r="AS8" t="str">
            <v>2018/03</v>
          </cell>
          <cell r="AT8" t="str">
            <v>2017/12</v>
          </cell>
          <cell r="AU8" t="str">
            <v>2016/12</v>
          </cell>
          <cell r="AV8" t="str">
            <v>2016/06</v>
          </cell>
          <cell r="AW8" t="str">
            <v>2016/09</v>
          </cell>
          <cell r="AX8" t="str">
            <v>2016/12</v>
          </cell>
          <cell r="AY8" t="str">
            <v>2017/06</v>
          </cell>
          <cell r="AZ8" t="str">
            <v>2017/09</v>
          </cell>
          <cell r="BA8" t="str">
            <v>2017/12</v>
          </cell>
          <cell r="BB8" t="str">
            <v>2016/12</v>
          </cell>
          <cell r="BC8" t="str">
            <v>2016/06</v>
          </cell>
          <cell r="BD8" t="str">
            <v>2016/09</v>
          </cell>
          <cell r="BE8" t="str">
            <v>2016/12</v>
          </cell>
          <cell r="BF8" t="str">
            <v>2017/06</v>
          </cell>
          <cell r="BG8" t="str">
            <v>2017/09</v>
          </cell>
          <cell r="BH8" t="str">
            <v>2016/12</v>
          </cell>
          <cell r="BI8" t="str">
            <v>2017/03</v>
          </cell>
          <cell r="BJ8" t="str">
            <v>2017/06</v>
          </cell>
          <cell r="BK8" t="str">
            <v>2017/09</v>
          </cell>
          <cell r="BL8" t="str">
            <v>2017/12</v>
          </cell>
          <cell r="BM8" t="str">
            <v>2018/03</v>
          </cell>
          <cell r="BN8" t="str">
            <v>2016/12</v>
          </cell>
          <cell r="BO8" t="str">
            <v>2017/03</v>
          </cell>
          <cell r="BP8" t="str">
            <v>2017/06</v>
          </cell>
          <cell r="BQ8" t="str">
            <v>2017/09</v>
          </cell>
          <cell r="BR8" t="str">
            <v>2017/12</v>
          </cell>
          <cell r="BS8" t="str">
            <v>2018/03</v>
          </cell>
        </row>
        <row r="9">
          <cell r="B9" t="str">
            <v>METRO</v>
          </cell>
          <cell r="C9">
            <v>43193.761365740742</v>
          </cell>
          <cell r="D9" t="str">
            <v>Sanayi</v>
          </cell>
          <cell r="E9" t="str">
            <v>-</v>
          </cell>
          <cell r="F9">
            <v>0</v>
          </cell>
          <cell r="G9">
            <v>0</v>
          </cell>
          <cell r="H9">
            <v>0</v>
          </cell>
          <cell r="I9" t="str">
            <v>a.d.</v>
          </cell>
          <cell r="J9" t="str">
            <v>a.d.</v>
          </cell>
          <cell r="K9" t="str">
            <v>-</v>
          </cell>
          <cell r="L9">
            <v>-0.80138100000000001</v>
          </cell>
          <cell r="M9">
            <v>-0.72199899999999984</v>
          </cell>
          <cell r="N9">
            <v>-1.039561</v>
          </cell>
          <cell r="O9" t="str">
            <v>a.d.</v>
          </cell>
          <cell r="P9" t="str">
            <v>a.d.</v>
          </cell>
          <cell r="Q9" t="str">
            <v>-</v>
          </cell>
          <cell r="R9">
            <v>107.764246</v>
          </cell>
          <cell r="S9">
            <v>151.45495499999998</v>
          </cell>
          <cell r="T9">
            <v>6.696701</v>
          </cell>
          <cell r="U9">
            <v>15.092139398190245</v>
          </cell>
          <cell r="V9">
            <v>-0.28847328897228874</v>
          </cell>
          <cell r="AA9">
            <v>288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-4.773428</v>
          </cell>
          <cell r="AN9">
            <v>-4.0143050000000002</v>
          </cell>
          <cell r="AO9">
            <v>-1.0742100000000001</v>
          </cell>
          <cell r="AP9">
            <v>-1.2892220000000001</v>
          </cell>
          <cell r="AQ9">
            <v>-1.6374629999999999</v>
          </cell>
          <cell r="AR9">
            <v>-0.77253300000000003</v>
          </cell>
          <cell r="AS9">
            <v>-0.85188299999999995</v>
          </cell>
          <cell r="AT9">
            <v>-4.6085029999999998</v>
          </cell>
          <cell r="AU9">
            <v>-3.8833220000000002</v>
          </cell>
          <cell r="AV9">
            <v>-1.0147809999999999</v>
          </cell>
          <cell r="AW9">
            <v>-0.95041200000000003</v>
          </cell>
          <cell r="AX9">
            <v>-0.96178600000000003</v>
          </cell>
          <cell r="AY9">
            <v>-1.254602</v>
          </cell>
          <cell r="AZ9">
            <v>-1.592341</v>
          </cell>
          <cell r="BA9">
            <v>114.424746</v>
          </cell>
          <cell r="BB9">
            <v>23.090757</v>
          </cell>
          <cell r="BC9">
            <v>-18.751570999999998</v>
          </cell>
          <cell r="BD9">
            <v>-6.4425809999999997</v>
          </cell>
          <cell r="BE9">
            <v>65.827754999999996</v>
          </cell>
          <cell r="BF9">
            <v>-5.6657469999999996</v>
          </cell>
          <cell r="BG9">
            <v>-38.061163000000001</v>
          </cell>
          <cell r="BH9">
            <v>6.1256000000000004</v>
          </cell>
          <cell r="BI9">
            <v>-38.736733000000001</v>
          </cell>
          <cell r="BJ9">
            <v>-46.906595000000003</v>
          </cell>
          <cell r="BK9">
            <v>-18.960750999999998</v>
          </cell>
          <cell r="BL9">
            <v>-90.087548999999996</v>
          </cell>
          <cell r="BM9">
            <v>-247.31561500000001</v>
          </cell>
          <cell r="BN9">
            <v>947.44362899999999</v>
          </cell>
          <cell r="BO9">
            <v>954.14203999999995</v>
          </cell>
          <cell r="BP9">
            <v>948.49399700000004</v>
          </cell>
          <cell r="BQ9">
            <v>910.42983800000002</v>
          </cell>
          <cell r="BR9">
            <v>1061.8889369999999</v>
          </cell>
          <cell r="BS9">
            <v>1169.6623</v>
          </cell>
        </row>
        <row r="10">
          <cell r="B10" t="str">
            <v>AVTUR</v>
          </cell>
          <cell r="C10">
            <v>43199.760798611111</v>
          </cell>
          <cell r="D10" t="str">
            <v>Sanayi</v>
          </cell>
          <cell r="E10" t="str">
            <v>-</v>
          </cell>
          <cell r="F10">
            <v>0.70311599999999996</v>
          </cell>
          <cell r="G10">
            <v>0.68655700000000008</v>
          </cell>
          <cell r="H10">
            <v>0.47172999999999998</v>
          </cell>
          <cell r="I10">
            <v>0.49050516185105875</v>
          </cell>
          <cell r="J10">
            <v>2.4118900542853483E-2</v>
          </cell>
          <cell r="K10" t="str">
            <v>-</v>
          </cell>
          <cell r="L10">
            <v>-0.122306</v>
          </cell>
          <cell r="M10">
            <v>0.74739499999999981</v>
          </cell>
          <cell r="N10">
            <v>0.57841699999999996</v>
          </cell>
          <cell r="O10" t="str">
            <v>a.d.</v>
          </cell>
          <cell r="P10" t="str">
            <v>a.d.</v>
          </cell>
          <cell r="Q10" t="str">
            <v>-</v>
          </cell>
          <cell r="R10">
            <v>0.64220299999999997</v>
          </cell>
          <cell r="S10">
            <v>-8.3650850000000005</v>
          </cell>
          <cell r="T10">
            <v>-1.075118</v>
          </cell>
          <cell r="U10" t="str">
            <v>a.d.</v>
          </cell>
          <cell r="V10" t="str">
            <v>a.d.</v>
          </cell>
          <cell r="AA10">
            <v>67.05</v>
          </cell>
          <cell r="AB10">
            <v>3.2045889999999999</v>
          </cell>
          <cell r="AC10">
            <v>2.5990389999999999</v>
          </cell>
          <cell r="AD10">
            <v>0.97277499999999995</v>
          </cell>
          <cell r="AE10">
            <v>1.0735269999999999</v>
          </cell>
          <cell r="AF10">
            <v>0.19677800000000001</v>
          </cell>
          <cell r="AG10">
            <v>0.60844100000000001</v>
          </cell>
          <cell r="AH10">
            <v>8.1939999999999999E-3</v>
          </cell>
          <cell r="AI10">
            <v>-0.103516</v>
          </cell>
          <cell r="AJ10">
            <v>2.63E-4</v>
          </cell>
          <cell r="AK10">
            <v>0.179974</v>
          </cell>
          <cell r="AL10">
            <v>-0.81089500000000003</v>
          </cell>
          <cell r="AM10">
            <v>-0.74278599999999995</v>
          </cell>
          <cell r="AN10">
            <v>-0.193998</v>
          </cell>
          <cell r="AO10">
            <v>-0.17605999999999999</v>
          </cell>
          <cell r="AP10">
            <v>-0.34044099999999999</v>
          </cell>
          <cell r="AQ10">
            <v>-0.26475700000000002</v>
          </cell>
          <cell r="AR10">
            <v>-7.3390999999999998E-2</v>
          </cell>
          <cell r="AS10">
            <v>-0.981549</v>
          </cell>
          <cell r="AT10">
            <v>2.3417849999999998</v>
          </cell>
          <cell r="AU10">
            <v>2.8102399999999998</v>
          </cell>
          <cell r="AV10">
            <v>0.73191499999999998</v>
          </cell>
          <cell r="AW10">
            <v>0.83367599999999997</v>
          </cell>
          <cell r="AX10">
            <v>0.72516700000000001</v>
          </cell>
          <cell r="AY10">
            <v>0.52552600000000005</v>
          </cell>
          <cell r="AZ10">
            <v>0.49044700000000002</v>
          </cell>
          <cell r="BA10">
            <v>-8.1776800000000005</v>
          </cell>
          <cell r="BB10">
            <v>8.6582080000000001</v>
          </cell>
          <cell r="BC10">
            <v>-2.0271910000000002</v>
          </cell>
          <cell r="BD10">
            <v>0.29141299999999998</v>
          </cell>
          <cell r="BE10">
            <v>10.214967</v>
          </cell>
          <cell r="BF10">
            <v>1.0890850000000001</v>
          </cell>
          <cell r="BG10">
            <v>0.17343800000000001</v>
          </cell>
          <cell r="BH10">
            <v>-1.0892010000000001</v>
          </cell>
          <cell r="BI10">
            <v>-1.5714440000000001</v>
          </cell>
          <cell r="BJ10">
            <v>-0.17291599999999999</v>
          </cell>
          <cell r="BK10">
            <v>-0.79520299999999999</v>
          </cell>
          <cell r="BL10">
            <v>-2.6383E-2</v>
          </cell>
          <cell r="BM10">
            <v>-0.228107</v>
          </cell>
          <cell r="BN10">
            <v>78.178939999999997</v>
          </cell>
          <cell r="BO10">
            <v>77.103185999999994</v>
          </cell>
          <cell r="BP10">
            <v>78.202062999999995</v>
          </cell>
          <cell r="BQ10">
            <v>78.378753000000003</v>
          </cell>
          <cell r="BR10">
            <v>69.987660000000005</v>
          </cell>
          <cell r="BS10">
            <v>70.639137000000005</v>
          </cell>
        </row>
        <row r="11">
          <cell r="B11" t="str">
            <v>AVGYO</v>
          </cell>
          <cell r="C11">
            <v>43202.824201388888</v>
          </cell>
          <cell r="D11" t="str">
            <v>Sanayi</v>
          </cell>
          <cell r="E11" t="str">
            <v>-</v>
          </cell>
          <cell r="F11">
            <v>2.8157899999999998</v>
          </cell>
          <cell r="G11">
            <v>6.9536890000000007</v>
          </cell>
          <cell r="H11">
            <v>17.371271</v>
          </cell>
          <cell r="I11">
            <v>-0.83790535534216237</v>
          </cell>
          <cell r="J11">
            <v>-0.5950652955575092</v>
          </cell>
          <cell r="K11" t="str">
            <v>-</v>
          </cell>
          <cell r="L11">
            <v>2.2620450000000001</v>
          </cell>
          <cell r="M11">
            <v>6.0409380000000006</v>
          </cell>
          <cell r="N11">
            <v>4.7915570000000001</v>
          </cell>
          <cell r="O11">
            <v>-0.52791023878042154</v>
          </cell>
          <cell r="P11">
            <v>-0.62554739015695904</v>
          </cell>
          <cell r="Q11" t="str">
            <v>-</v>
          </cell>
          <cell r="R11">
            <v>1.672245</v>
          </cell>
          <cell r="S11">
            <v>17.572997999999998</v>
          </cell>
          <cell r="T11">
            <v>2.5319639999999999</v>
          </cell>
          <cell r="U11">
            <v>-0.33954629686678006</v>
          </cell>
          <cell r="V11">
            <v>-0.90484008477096511</v>
          </cell>
          <cell r="AA11">
            <v>103.68</v>
          </cell>
          <cell r="AB11">
            <v>30.531162999999999</v>
          </cell>
          <cell r="AC11">
            <v>6.3990739999999997</v>
          </cell>
          <cell r="AD11">
            <v>2.9521299999999999</v>
          </cell>
          <cell r="AE11">
            <v>3.254073</v>
          </cell>
          <cell r="AF11">
            <v>18.334824000000001</v>
          </cell>
          <cell r="AG11">
            <v>5.9046770000000004</v>
          </cell>
          <cell r="AH11">
            <v>5.4100720000000004</v>
          </cell>
          <cell r="AI11">
            <v>4.5407909999999996</v>
          </cell>
          <cell r="AJ11">
            <v>3.244532</v>
          </cell>
          <cell r="AK11">
            <v>6.849577</v>
          </cell>
          <cell r="AL11">
            <v>2.8157899999999998</v>
          </cell>
          <cell r="AM11">
            <v>15.589238</v>
          </cell>
          <cell r="AN11">
            <v>4.0844269999999998</v>
          </cell>
          <cell r="AO11">
            <v>4.7430149999999998</v>
          </cell>
          <cell r="AP11">
            <v>4.0083140000000004</v>
          </cell>
          <cell r="AQ11">
            <v>2.5672999999999999</v>
          </cell>
          <cell r="AR11">
            <v>5.9807569999999997</v>
          </cell>
          <cell r="AS11">
            <v>2.1819989999999998</v>
          </cell>
          <cell r="AT11">
            <v>15.785939000000001</v>
          </cell>
          <cell r="AU11">
            <v>4.2714650000000001</v>
          </cell>
          <cell r="AV11">
            <v>1.0710649999999999</v>
          </cell>
          <cell r="AW11">
            <v>1.080131</v>
          </cell>
          <cell r="AX11">
            <v>0.99768800000000002</v>
          </cell>
          <cell r="AY11">
            <v>2.3405010000000002</v>
          </cell>
          <cell r="AZ11">
            <v>2.612943</v>
          </cell>
          <cell r="BA11">
            <v>22.929433</v>
          </cell>
          <cell r="BB11">
            <v>4.116104</v>
          </cell>
          <cell r="BC11">
            <v>0.66207199999999999</v>
          </cell>
          <cell r="BD11">
            <v>0.71597999999999995</v>
          </cell>
          <cell r="BE11">
            <v>1.9701120000000001</v>
          </cell>
          <cell r="BF11">
            <v>3.3134600000000001</v>
          </cell>
          <cell r="BG11">
            <v>-0.48898900000000001</v>
          </cell>
          <cell r="BH11">
            <v>-3.9861629999999999</v>
          </cell>
          <cell r="BI11">
            <v>-10.802135</v>
          </cell>
          <cell r="BJ11">
            <v>-7.2135170000000004</v>
          </cell>
          <cell r="BK11">
            <v>-16.953461999999998</v>
          </cell>
          <cell r="BL11">
            <v>-34.209172000000002</v>
          </cell>
          <cell r="BM11">
            <v>-21.702264</v>
          </cell>
          <cell r="BN11">
            <v>127.20311100000001</v>
          </cell>
          <cell r="BO11">
            <v>129.73536999999999</v>
          </cell>
          <cell r="BP11">
            <v>133.04823999999999</v>
          </cell>
          <cell r="BQ11">
            <v>132.55884800000001</v>
          </cell>
          <cell r="BR11">
            <v>150.14222799999999</v>
          </cell>
          <cell r="BS11">
            <v>151.82217499999999</v>
          </cell>
        </row>
        <row r="12">
          <cell r="B12" t="str">
            <v>HEKTS</v>
          </cell>
          <cell r="C12">
            <v>43206.772326388891</v>
          </cell>
          <cell r="D12" t="str">
            <v>Sanayi</v>
          </cell>
          <cell r="E12" t="str">
            <v>-</v>
          </cell>
          <cell r="F12">
            <v>160.30878999999999</v>
          </cell>
          <cell r="G12">
            <v>41.210225000000008</v>
          </cell>
          <cell r="H12">
            <v>97.916240000000002</v>
          </cell>
          <cell r="I12">
            <v>0.63720328721772801</v>
          </cell>
          <cell r="J12">
            <v>2.890024623743257</v>
          </cell>
          <cell r="K12" t="str">
            <v>-</v>
          </cell>
          <cell r="L12">
            <v>62.125239000000001</v>
          </cell>
          <cell r="M12">
            <v>5.1147609999999943</v>
          </cell>
          <cell r="N12">
            <v>34.895656000000002</v>
          </cell>
          <cell r="O12">
            <v>0.78031440360370352</v>
          </cell>
          <cell r="P12">
            <v>11.146264312252336</v>
          </cell>
          <cell r="Q12" t="str">
            <v>-</v>
          </cell>
          <cell r="R12">
            <v>44.897061999999998</v>
          </cell>
          <cell r="S12">
            <v>1.9823149999999998</v>
          </cell>
          <cell r="T12">
            <v>27.343107</v>
          </cell>
          <cell r="U12">
            <v>0.64198830805877316</v>
          </cell>
          <cell r="V12">
            <v>21.648803040889064</v>
          </cell>
          <cell r="AA12">
            <v>895.11299388399993</v>
          </cell>
          <cell r="AB12">
            <v>252.213516</v>
          </cell>
          <cell r="AC12">
            <v>176.77793299999999</v>
          </cell>
          <cell r="AD12">
            <v>71.484176000000005</v>
          </cell>
          <cell r="AE12">
            <v>41.602874999999997</v>
          </cell>
          <cell r="AF12">
            <v>96.000664999999998</v>
          </cell>
          <cell r="AG12">
            <v>68.610246000000004</v>
          </cell>
          <cell r="AH12">
            <v>42.215054000000002</v>
          </cell>
          <cell r="AI12">
            <v>27.305022999999998</v>
          </cell>
          <cell r="AJ12">
            <v>13.467933</v>
          </cell>
          <cell r="AK12">
            <v>13.012655000000001</v>
          </cell>
          <cell r="AL12">
            <v>71.868938</v>
          </cell>
          <cell r="AM12">
            <v>61.413632</v>
          </cell>
          <cell r="AN12">
            <v>37.245784999999998</v>
          </cell>
          <cell r="AO12">
            <v>34.058145000000003</v>
          </cell>
          <cell r="AP12">
            <v>18.727043999999999</v>
          </cell>
          <cell r="AQ12">
            <v>4.485792</v>
          </cell>
          <cell r="AR12">
            <v>4.1426509999999999</v>
          </cell>
          <cell r="AS12">
            <v>60.993366999999999</v>
          </cell>
          <cell r="AT12">
            <v>65.032861999999994</v>
          </cell>
          <cell r="AU12">
            <v>40.07423</v>
          </cell>
          <cell r="AV12">
            <v>15.937110000000001</v>
          </cell>
          <cell r="AW12">
            <v>2.287077</v>
          </cell>
          <cell r="AX12">
            <v>-3.8415940000000002</v>
          </cell>
          <cell r="AY12">
            <v>19.598803</v>
          </cell>
          <cell r="AZ12">
            <v>5.4236420000000001</v>
          </cell>
          <cell r="BA12">
            <v>49.239871000000001</v>
          </cell>
          <cell r="BB12">
            <v>29.341908</v>
          </cell>
          <cell r="BC12">
            <v>12.983955999999999</v>
          </cell>
          <cell r="BD12">
            <v>1.7564379999999999</v>
          </cell>
          <cell r="BE12">
            <v>-5.9742179999999996</v>
          </cell>
          <cell r="BF12">
            <v>15.710985000000001</v>
          </cell>
          <cell r="BG12">
            <v>4.2034640000000003</v>
          </cell>
          <cell r="BH12">
            <v>8.1664510000000003</v>
          </cell>
          <cell r="BI12">
            <v>35.924891000000002</v>
          </cell>
          <cell r="BJ12">
            <v>45.257762999999997</v>
          </cell>
          <cell r="BK12">
            <v>63.060792999999997</v>
          </cell>
          <cell r="BL12">
            <v>64.868675999999994</v>
          </cell>
          <cell r="BM12">
            <v>139.85407599999999</v>
          </cell>
          <cell r="BN12">
            <v>123.470877</v>
          </cell>
          <cell r="BO12">
            <v>121.251396</v>
          </cell>
          <cell r="BP12">
            <v>136.822543</v>
          </cell>
          <cell r="BQ12">
            <v>141.02600699999999</v>
          </cell>
          <cell r="BR12">
            <v>142.87195399999999</v>
          </cell>
          <cell r="BS12">
            <v>187.76901599999999</v>
          </cell>
        </row>
        <row r="13">
          <cell r="B13" t="str">
            <v>EGGUB</v>
          </cell>
          <cell r="C13">
            <v>43207.760937500003</v>
          </cell>
          <cell r="D13" t="str">
            <v>Sanayi</v>
          </cell>
          <cell r="E13" t="str">
            <v>-</v>
          </cell>
          <cell r="F13">
            <v>115.016744</v>
          </cell>
          <cell r="G13">
            <v>75.222354999999993</v>
          </cell>
          <cell r="H13">
            <v>109.50094300000001</v>
          </cell>
          <cell r="I13">
            <v>5.0372178073388785E-2</v>
          </cell>
          <cell r="J13">
            <v>0.52902343990692668</v>
          </cell>
          <cell r="K13" t="str">
            <v>-</v>
          </cell>
          <cell r="L13">
            <v>15.955306999999999</v>
          </cell>
          <cell r="M13">
            <v>18.868617999999998</v>
          </cell>
          <cell r="N13">
            <v>17.589335999999999</v>
          </cell>
          <cell r="O13">
            <v>-9.2898845072946434E-2</v>
          </cell>
          <cell r="P13">
            <v>-0.15439980818944976</v>
          </cell>
          <cell r="Q13" t="str">
            <v>-</v>
          </cell>
          <cell r="R13">
            <v>7.8030650000000001</v>
          </cell>
          <cell r="S13">
            <v>10.849634999999999</v>
          </cell>
          <cell r="T13">
            <v>8.7391210000000008</v>
          </cell>
          <cell r="U13">
            <v>-0.10711100120938943</v>
          </cell>
          <cell r="V13">
            <v>-0.28079930799515374</v>
          </cell>
          <cell r="AA13">
            <v>271.39999999999998</v>
          </cell>
          <cell r="AB13">
            <v>335.57158399999997</v>
          </cell>
          <cell r="AC13">
            <v>328.53527300000002</v>
          </cell>
          <cell r="AD13">
            <v>79.462691000000007</v>
          </cell>
          <cell r="AE13">
            <v>71.385594999999995</v>
          </cell>
          <cell r="AF13">
            <v>77.945148000000003</v>
          </cell>
          <cell r="AG13">
            <v>69.568780000000004</v>
          </cell>
          <cell r="AH13">
            <v>23.269327000000001</v>
          </cell>
          <cell r="AI13">
            <v>12.708981</v>
          </cell>
          <cell r="AJ13">
            <v>16.775798000000002</v>
          </cell>
          <cell r="AK13">
            <v>25.191044000000002</v>
          </cell>
          <cell r="AL13">
            <v>22.562114999999999</v>
          </cell>
          <cell r="AM13">
            <v>48.216048999999998</v>
          </cell>
          <cell r="AN13">
            <v>42.019590999999998</v>
          </cell>
          <cell r="AO13">
            <v>15.97831</v>
          </cell>
          <cell r="AP13">
            <v>4.7610020000000004</v>
          </cell>
          <cell r="AQ13">
            <v>10.35679</v>
          </cell>
          <cell r="AR13">
            <v>17.119948999999998</v>
          </cell>
          <cell r="AS13">
            <v>14.063753</v>
          </cell>
          <cell r="AT13">
            <v>54.428694999999998</v>
          </cell>
          <cell r="AU13">
            <v>47.692297000000003</v>
          </cell>
          <cell r="AV13">
            <v>8.499117</v>
          </cell>
          <cell r="AW13">
            <v>7.5936940000000002</v>
          </cell>
          <cell r="AX13">
            <v>20.908538</v>
          </cell>
          <cell r="AY13">
            <v>6.1503800000000002</v>
          </cell>
          <cell r="AZ13">
            <v>11.820361</v>
          </cell>
          <cell r="BA13">
            <v>31.119827000000001</v>
          </cell>
          <cell r="BB13">
            <v>21.382270999999999</v>
          </cell>
          <cell r="BC13">
            <v>3.2399049999999998</v>
          </cell>
          <cell r="BD13">
            <v>1.990899</v>
          </cell>
          <cell r="BE13">
            <v>7.207198</v>
          </cell>
          <cell r="BF13">
            <v>4.7143259999999998</v>
          </cell>
          <cell r="BG13">
            <v>6.8167439999999999</v>
          </cell>
          <cell r="BH13">
            <v>31.954868999999999</v>
          </cell>
          <cell r="BI13">
            <v>-7.0196339999999999</v>
          </cell>
          <cell r="BJ13">
            <v>19.13786</v>
          </cell>
          <cell r="BK13">
            <v>29.010189</v>
          </cell>
          <cell r="BL13">
            <v>35.631977999999997</v>
          </cell>
          <cell r="BM13">
            <v>-22.152256999999999</v>
          </cell>
          <cell r="BN13">
            <v>145.204812</v>
          </cell>
          <cell r="BO13">
            <v>153.92532299999999</v>
          </cell>
          <cell r="BP13">
            <v>153.54659899999999</v>
          </cell>
          <cell r="BQ13">
            <v>160.16621000000001</v>
          </cell>
          <cell r="BR13">
            <v>170.63807199999999</v>
          </cell>
          <cell r="BS13">
            <v>178.410673</v>
          </cell>
        </row>
        <row r="14">
          <cell r="B14" t="str">
            <v>MEPET</v>
          </cell>
          <cell r="C14">
            <v>43210.757650462961</v>
          </cell>
          <cell r="D14" t="str">
            <v>Sanayi</v>
          </cell>
          <cell r="E14" t="str">
            <v>-</v>
          </cell>
          <cell r="F14">
            <v>80.080708000000001</v>
          </cell>
          <cell r="G14">
            <v>82.209866999999974</v>
          </cell>
          <cell r="H14">
            <v>67.000912999999997</v>
          </cell>
          <cell r="I14">
            <v>0.1952181606838701</v>
          </cell>
          <cell r="J14">
            <v>-2.5899068782096135E-2</v>
          </cell>
          <cell r="K14" t="str">
            <v>-</v>
          </cell>
          <cell r="L14">
            <v>3.4223720000000002</v>
          </cell>
          <cell r="M14">
            <v>0.6682719999999982</v>
          </cell>
          <cell r="N14">
            <v>2.6138499999999998</v>
          </cell>
          <cell r="O14">
            <v>0.30932226409319608</v>
          </cell>
          <cell r="P14">
            <v>4.1212260875811184</v>
          </cell>
          <cell r="Q14" t="str">
            <v>-</v>
          </cell>
          <cell r="R14">
            <v>0.77037900000000004</v>
          </cell>
          <cell r="S14">
            <v>-5.5980520000000009</v>
          </cell>
          <cell r="T14">
            <v>2.2267769999999998</v>
          </cell>
          <cell r="U14">
            <v>-0.65403854988622567</v>
          </cell>
          <cell r="V14" t="str">
            <v>a.d.</v>
          </cell>
          <cell r="AA14">
            <v>161.249</v>
          </cell>
          <cell r="AB14">
            <v>356.884343</v>
          </cell>
          <cell r="AC14">
            <v>271.02851399999997</v>
          </cell>
          <cell r="AD14">
            <v>82.174290999999997</v>
          </cell>
          <cell r="AE14">
            <v>125.499272</v>
          </cell>
          <cell r="AF14">
            <v>17.390108999999999</v>
          </cell>
          <cell r="AG14">
            <v>14.86336</v>
          </cell>
          <cell r="AH14">
            <v>2.1471450000000001</v>
          </cell>
          <cell r="AI14">
            <v>3.0128849999999998</v>
          </cell>
          <cell r="AJ14">
            <v>9.4452800000000003</v>
          </cell>
          <cell r="AK14">
            <v>2.784799</v>
          </cell>
          <cell r="AL14">
            <v>2.4551669999999999</v>
          </cell>
          <cell r="AM14">
            <v>8.5375709999999998</v>
          </cell>
          <cell r="AN14">
            <v>10.618847000000001</v>
          </cell>
          <cell r="AO14">
            <v>1.169665</v>
          </cell>
          <cell r="AP14">
            <v>1.2987409999999999</v>
          </cell>
          <cell r="AQ14">
            <v>7.6498359999999996</v>
          </cell>
          <cell r="AR14">
            <v>-1.488426</v>
          </cell>
          <cell r="AS14">
            <v>1.3329549999999999</v>
          </cell>
          <cell r="AT14">
            <v>16.307113999999999</v>
          </cell>
          <cell r="AU14">
            <v>16.484559000000001</v>
          </cell>
          <cell r="AV14">
            <v>3.575215</v>
          </cell>
          <cell r="AW14">
            <v>7.7565080000000002</v>
          </cell>
          <cell r="AX14">
            <v>2.526653</v>
          </cell>
          <cell r="AY14">
            <v>3.3485610000000001</v>
          </cell>
          <cell r="AZ14">
            <v>9.6764309999999991</v>
          </cell>
          <cell r="BA14">
            <v>8.0326179999999994</v>
          </cell>
          <cell r="BB14">
            <v>10.058356</v>
          </cell>
          <cell r="BC14">
            <v>3.2520440000000002</v>
          </cell>
          <cell r="BD14">
            <v>5.1088979999999999</v>
          </cell>
          <cell r="BE14">
            <v>1.6248629999999999</v>
          </cell>
          <cell r="BF14">
            <v>5.0855629999999996</v>
          </cell>
          <cell r="BG14">
            <v>6.3183299999999996</v>
          </cell>
          <cell r="BH14">
            <v>-1.1649640000000001</v>
          </cell>
          <cell r="BI14">
            <v>-1.329393</v>
          </cell>
          <cell r="BJ14">
            <v>-2.4092440000000002</v>
          </cell>
          <cell r="BK14">
            <v>-2.461767</v>
          </cell>
          <cell r="BL14">
            <v>-1.763646</v>
          </cell>
          <cell r="BM14">
            <v>-1.448798</v>
          </cell>
          <cell r="BN14">
            <v>137.42926700000001</v>
          </cell>
          <cell r="BO14">
            <v>139.66167999999999</v>
          </cell>
          <cell r="BP14">
            <v>147.180465</v>
          </cell>
          <cell r="BQ14">
            <v>151.68686099999999</v>
          </cell>
          <cell r="BR14">
            <v>148.540065</v>
          </cell>
          <cell r="BS14">
            <v>161.254468</v>
          </cell>
        </row>
        <row r="15">
          <cell r="B15" t="str">
            <v>TTRAK</v>
          </cell>
          <cell r="C15">
            <v>43214.757013888891</v>
          </cell>
          <cell r="D15" t="str">
            <v>Sanayi</v>
          </cell>
          <cell r="E15">
            <v>1009.4</v>
          </cell>
          <cell r="F15">
            <v>1047.9735169999999</v>
          </cell>
          <cell r="G15">
            <v>1153.2343249999999</v>
          </cell>
          <cell r="H15">
            <v>961.42386199999999</v>
          </cell>
          <cell r="I15">
            <v>9.0022370382980998E-2</v>
          </cell>
          <cell r="J15">
            <v>-9.1274432019702534E-2</v>
          </cell>
          <cell r="K15">
            <v>114.6</v>
          </cell>
          <cell r="L15">
            <v>102.16324400000001</v>
          </cell>
          <cell r="M15">
            <v>136.94509700000003</v>
          </cell>
          <cell r="N15">
            <v>111.78134300000001</v>
          </cell>
          <cell r="O15">
            <v>-8.6043866908988575E-2</v>
          </cell>
          <cell r="P15">
            <v>-0.25398392320683094</v>
          </cell>
          <cell r="Q15">
            <v>56.2</v>
          </cell>
          <cell r="R15">
            <v>56.201064000000002</v>
          </cell>
          <cell r="S15">
            <v>104.06876599999998</v>
          </cell>
          <cell r="T15">
            <v>55.377904000000001</v>
          </cell>
          <cell r="U15">
            <v>1.4864412347567413E-2</v>
          </cell>
          <cell r="V15">
            <v>-0.45996223304886685</v>
          </cell>
          <cell r="AA15">
            <v>3228.8245000000002</v>
          </cell>
          <cell r="AB15">
            <v>4215.056106</v>
          </cell>
          <cell r="AC15">
            <v>3443.4778970000002</v>
          </cell>
          <cell r="AD15">
            <v>1090.975471</v>
          </cell>
          <cell r="AE15">
            <v>1009.422448</v>
          </cell>
          <cell r="AF15">
            <v>730.70803599999999</v>
          </cell>
          <cell r="AG15">
            <v>742.087942</v>
          </cell>
          <cell r="AH15">
            <v>168.28370200000001</v>
          </cell>
          <cell r="AI15">
            <v>174.53489400000001</v>
          </cell>
          <cell r="AJ15">
            <v>183.85785200000001</v>
          </cell>
          <cell r="AK15">
            <v>204.031588</v>
          </cell>
          <cell r="AL15">
            <v>171.908287</v>
          </cell>
          <cell r="AM15">
            <v>423.428607</v>
          </cell>
          <cell r="AN15">
            <v>454.81712800000003</v>
          </cell>
          <cell r="AO15">
            <v>95.368841000000003</v>
          </cell>
          <cell r="AP15">
            <v>104.01768800000001</v>
          </cell>
          <cell r="AQ15">
            <v>105.51875699999999</v>
          </cell>
          <cell r="AR15">
            <v>118.523321</v>
          </cell>
          <cell r="AS15">
            <v>82.473419000000007</v>
          </cell>
          <cell r="AT15">
            <v>492.19810000000001</v>
          </cell>
          <cell r="AU15">
            <v>512.45586400000002</v>
          </cell>
          <cell r="AV15">
            <v>137.84392600000001</v>
          </cell>
          <cell r="AW15">
            <v>110.601376</v>
          </cell>
          <cell r="AX15">
            <v>138.489306</v>
          </cell>
          <cell r="AY15">
            <v>120.963577</v>
          </cell>
          <cell r="AZ15">
            <v>122.508083</v>
          </cell>
          <cell r="BA15">
            <v>320.75632999999999</v>
          </cell>
          <cell r="BB15">
            <v>369.796289</v>
          </cell>
          <cell r="BC15">
            <v>133.82126199999999</v>
          </cell>
          <cell r="BD15">
            <v>62.045197999999999</v>
          </cell>
          <cell r="BE15">
            <v>93.676457999999997</v>
          </cell>
          <cell r="BF15">
            <v>82.519265000000004</v>
          </cell>
          <cell r="BG15">
            <v>78.790395000000004</v>
          </cell>
          <cell r="BH15">
            <v>719.773507</v>
          </cell>
          <cell r="BI15">
            <v>826.30197299999998</v>
          </cell>
          <cell r="BJ15">
            <v>784.41960600000004</v>
          </cell>
          <cell r="BK15">
            <v>745.957944</v>
          </cell>
          <cell r="BL15">
            <v>685.18404099999998</v>
          </cell>
          <cell r="BM15">
            <v>1152.2619090000001</v>
          </cell>
          <cell r="BN15">
            <v>699.86081300000001</v>
          </cell>
          <cell r="BO15">
            <v>503.236671</v>
          </cell>
          <cell r="BP15">
            <v>582.46554000000003</v>
          </cell>
          <cell r="BQ15">
            <v>657.64060800000004</v>
          </cell>
          <cell r="BR15">
            <v>757.76949100000002</v>
          </cell>
          <cell r="BS15">
            <v>506.43028600000002</v>
          </cell>
        </row>
        <row r="16">
          <cell r="B16" t="str">
            <v>MAALT</v>
          </cell>
          <cell r="C16">
            <v>43214.758518518516</v>
          </cell>
          <cell r="D16" t="str">
            <v>Sanayi</v>
          </cell>
          <cell r="E16" t="str">
            <v>-</v>
          </cell>
          <cell r="F16">
            <v>1.099453</v>
          </cell>
          <cell r="G16">
            <v>1.7329610000000004</v>
          </cell>
          <cell r="H16">
            <v>1.5224819999999999</v>
          </cell>
          <cell r="I16">
            <v>-0.27785484491770673</v>
          </cell>
          <cell r="J16">
            <v>-0.36556391055540216</v>
          </cell>
          <cell r="K16" t="str">
            <v>-</v>
          </cell>
          <cell r="L16">
            <v>0.48764600000000002</v>
          </cell>
          <cell r="M16">
            <v>0.57565699999999986</v>
          </cell>
          <cell r="N16">
            <v>0.45834799999999998</v>
          </cell>
          <cell r="O16">
            <v>6.3920863623273316E-2</v>
          </cell>
          <cell r="P16">
            <v>-0.152887917631506</v>
          </cell>
          <cell r="Q16" t="str">
            <v>-</v>
          </cell>
          <cell r="R16">
            <v>1.3350489999999999</v>
          </cell>
          <cell r="S16">
            <v>1.136428</v>
          </cell>
          <cell r="T16">
            <v>0.64925299999999997</v>
          </cell>
          <cell r="U16">
            <v>1.0562846840907936</v>
          </cell>
          <cell r="V16">
            <v>0.17477658065447166</v>
          </cell>
          <cell r="AA16">
            <v>87.752177760000009</v>
          </cell>
          <cell r="AB16">
            <v>6.3853</v>
          </cell>
          <cell r="AC16">
            <v>2.390355</v>
          </cell>
          <cell r="AD16">
            <v>1.5475399999999999</v>
          </cell>
          <cell r="AE16">
            <v>1.582317</v>
          </cell>
          <cell r="AF16">
            <v>3.2089759999999998</v>
          </cell>
          <cell r="AG16">
            <v>0.10076300000000001</v>
          </cell>
          <cell r="AH16">
            <v>0.74877199999999999</v>
          </cell>
          <cell r="AI16">
            <v>0.789717</v>
          </cell>
          <cell r="AJ16">
            <v>0.82762800000000003</v>
          </cell>
          <cell r="AK16">
            <v>0.84285900000000002</v>
          </cell>
          <cell r="AL16">
            <v>0.57830400000000004</v>
          </cell>
          <cell r="AM16">
            <v>0.48403099999999999</v>
          </cell>
          <cell r="AN16">
            <v>-2.6513460000000002</v>
          </cell>
          <cell r="AO16">
            <v>-4.3471000000000003E-2</v>
          </cell>
          <cell r="AP16">
            <v>0.200264</v>
          </cell>
          <cell r="AQ16">
            <v>0.25061299999999997</v>
          </cell>
          <cell r="AR16">
            <v>7.6624999999999999E-2</v>
          </cell>
          <cell r="AS16">
            <v>-9.8949999999999993E-3</v>
          </cell>
          <cell r="AT16">
            <v>2.4925899999999999</v>
          </cell>
          <cell r="AU16">
            <v>-0.73253900000000005</v>
          </cell>
          <cell r="AV16">
            <v>-0.311836</v>
          </cell>
          <cell r="AW16">
            <v>-0.247388</v>
          </cell>
          <cell r="AX16">
            <v>0.111093</v>
          </cell>
          <cell r="AY16">
            <v>0.70806400000000003</v>
          </cell>
          <cell r="AZ16">
            <v>0.75052099999999999</v>
          </cell>
          <cell r="BA16">
            <v>2.4361139999999999</v>
          </cell>
          <cell r="BB16">
            <v>0.94417099999999998</v>
          </cell>
          <cell r="BC16">
            <v>-0.20539099999999999</v>
          </cell>
          <cell r="BD16">
            <v>-0.143285</v>
          </cell>
          <cell r="BE16">
            <v>1.72279</v>
          </cell>
          <cell r="BF16">
            <v>2.545E-2</v>
          </cell>
          <cell r="BG16">
            <v>0.62498299999999996</v>
          </cell>
          <cell r="BH16">
            <v>-24.669325000000001</v>
          </cell>
          <cell r="BI16">
            <v>-24.651004</v>
          </cell>
          <cell r="BJ16">
            <v>-23.367567999999999</v>
          </cell>
          <cell r="BK16">
            <v>-22.853676</v>
          </cell>
          <cell r="BL16">
            <v>-31.368960000000001</v>
          </cell>
          <cell r="BM16">
            <v>-62.615372000000001</v>
          </cell>
          <cell r="BN16">
            <v>55.273465000000002</v>
          </cell>
          <cell r="BO16">
            <v>55.921353000000003</v>
          </cell>
          <cell r="BP16">
            <v>55.946694999999998</v>
          </cell>
          <cell r="BQ16">
            <v>56.571587000000001</v>
          </cell>
          <cell r="BR16">
            <v>57.707279999999997</v>
          </cell>
          <cell r="BS16">
            <v>58.963391999999999</v>
          </cell>
        </row>
        <row r="17">
          <cell r="B17" t="str">
            <v>CRFSA</v>
          </cell>
          <cell r="C17">
            <v>43214.758530092593</v>
          </cell>
          <cell r="D17" t="str">
            <v>Sanayi</v>
          </cell>
          <cell r="E17" t="str">
            <v>-</v>
          </cell>
          <cell r="F17">
            <v>1148.392059</v>
          </cell>
          <cell r="G17">
            <v>1206.7830989999998</v>
          </cell>
          <cell r="H17">
            <v>1047.9623240000001</v>
          </cell>
          <cell r="I17">
            <v>9.5833345054492591E-2</v>
          </cell>
          <cell r="J17">
            <v>-4.8385695862318112E-2</v>
          </cell>
          <cell r="K17" t="str">
            <v>-</v>
          </cell>
          <cell r="L17">
            <v>-12.539469</v>
          </cell>
          <cell r="M17">
            <v>37.001378000000003</v>
          </cell>
          <cell r="N17">
            <v>24.400777999999999</v>
          </cell>
          <cell r="O17" t="str">
            <v>a.d.</v>
          </cell>
          <cell r="P17" t="str">
            <v>a.d.</v>
          </cell>
          <cell r="Q17" t="str">
            <v>-</v>
          </cell>
          <cell r="R17">
            <v>-53.099913999999998</v>
          </cell>
          <cell r="S17">
            <v>-172.31363999999999</v>
          </cell>
          <cell r="T17">
            <v>-22.890239000000001</v>
          </cell>
          <cell r="U17" t="str">
            <v>a.d.</v>
          </cell>
          <cell r="V17" t="str">
            <v>a.d.</v>
          </cell>
          <cell r="AA17">
            <v>3962</v>
          </cell>
          <cell r="AB17">
            <v>4553.988754</v>
          </cell>
          <cell r="AC17">
            <v>4493.8745859999999</v>
          </cell>
          <cell r="AD17">
            <v>1108.451671</v>
          </cell>
          <cell r="AE17">
            <v>1190.7916600000001</v>
          </cell>
          <cell r="AF17">
            <v>1162.46316</v>
          </cell>
          <cell r="AG17">
            <v>1014.444056</v>
          </cell>
          <cell r="AH17">
            <v>271.68831999999998</v>
          </cell>
          <cell r="AI17">
            <v>279.09126400000002</v>
          </cell>
          <cell r="AJ17">
            <v>311.63972799999999</v>
          </cell>
          <cell r="AK17">
            <v>301.37185399999998</v>
          </cell>
          <cell r="AL17">
            <v>284.48643800000002</v>
          </cell>
          <cell r="AM17">
            <v>13.269676</v>
          </cell>
          <cell r="AN17">
            <v>-152.35925399999999</v>
          </cell>
          <cell r="AO17">
            <v>-2.2063899999999999</v>
          </cell>
          <cell r="AP17">
            <v>-6.9317799999999998</v>
          </cell>
          <cell r="AQ17">
            <v>17.917445000000001</v>
          </cell>
          <cell r="AR17">
            <v>6.0014589999999997</v>
          </cell>
          <cell r="AS17">
            <v>-48.076925000000003</v>
          </cell>
          <cell r="AT17">
            <v>126.132397</v>
          </cell>
          <cell r="AU17">
            <v>-37.469037999999998</v>
          </cell>
          <cell r="AV17">
            <v>-53.809033999999997</v>
          </cell>
          <cell r="AW17">
            <v>-13.135004</v>
          </cell>
          <cell r="AX17">
            <v>37.580511000000001</v>
          </cell>
          <cell r="AY17">
            <v>18.762619999999998</v>
          </cell>
          <cell r="AZ17">
            <v>45.967621000000001</v>
          </cell>
          <cell r="BA17">
            <v>-305.808897</v>
          </cell>
          <cell r="BB17">
            <v>-432.16729700000002</v>
          </cell>
          <cell r="BC17">
            <v>-172.56703899999999</v>
          </cell>
          <cell r="BD17">
            <v>-164.16732099999999</v>
          </cell>
          <cell r="BE17">
            <v>-1.449862</v>
          </cell>
          <cell r="BF17">
            <v>-60.814292999999999</v>
          </cell>
          <cell r="BG17">
            <v>-49.790725000000002</v>
          </cell>
          <cell r="BH17">
            <v>1097.6157539999999</v>
          </cell>
          <cell r="BI17">
            <v>1126.979296</v>
          </cell>
          <cell r="BJ17">
            <v>1146.427085</v>
          </cell>
          <cell r="BK17">
            <v>1127.0976929999999</v>
          </cell>
          <cell r="BL17">
            <v>1175.454547</v>
          </cell>
          <cell r="BM17">
            <v>1247.539816</v>
          </cell>
          <cell r="BN17">
            <v>374.51236699999998</v>
          </cell>
          <cell r="BO17">
            <v>351.62212799999998</v>
          </cell>
          <cell r="BP17">
            <v>290.80783400000001</v>
          </cell>
          <cell r="BQ17">
            <v>241.01711</v>
          </cell>
          <cell r="BR17">
            <v>68.590906000000004</v>
          </cell>
          <cell r="BS17">
            <v>24.296699</v>
          </cell>
        </row>
        <row r="18">
          <cell r="B18" t="str">
            <v>TCELL</v>
          </cell>
          <cell r="C18">
            <v>43214.759502314817</v>
          </cell>
          <cell r="D18" t="str">
            <v>Sanayi</v>
          </cell>
          <cell r="E18">
            <v>4664.666666666667</v>
          </cell>
          <cell r="F18">
            <v>4549.6499999999996</v>
          </cell>
          <cell r="G18">
            <v>4483.0570000000025</v>
          </cell>
          <cell r="H18">
            <v>3936.6320000000001</v>
          </cell>
          <cell r="I18">
            <v>0.15572143903722768</v>
          </cell>
          <cell r="J18">
            <v>1.4854372808553951E-2</v>
          </cell>
          <cell r="K18">
            <v>1766.6666666666667</v>
          </cell>
          <cell r="L18">
            <v>2012.655</v>
          </cell>
          <cell r="M18">
            <v>1714.8309999999992</v>
          </cell>
          <cell r="N18">
            <v>1393.0229999999999</v>
          </cell>
          <cell r="O18">
            <v>0.44481103327080751</v>
          </cell>
          <cell r="P18">
            <v>0.17367542340907116</v>
          </cell>
          <cell r="Q18">
            <v>605.77777777777783</v>
          </cell>
          <cell r="R18">
            <v>500.78</v>
          </cell>
          <cell r="S18">
            <v>215.88099999999986</v>
          </cell>
          <cell r="T18">
            <v>471.40100000000001</v>
          </cell>
          <cell r="U18">
            <v>6.2322735844853927E-2</v>
          </cell>
          <cell r="V18">
            <v>1.3197039109509419</v>
          </cell>
          <cell r="AA18">
            <v>31284</v>
          </cell>
          <cell r="AB18">
            <v>17632.063999999998</v>
          </cell>
          <cell r="AC18">
            <v>14285.561</v>
          </cell>
          <cell r="AD18">
            <v>4316.018</v>
          </cell>
          <cell r="AE18">
            <v>4597.4269999999997</v>
          </cell>
          <cell r="AF18">
            <v>6281.89</v>
          </cell>
          <cell r="AG18">
            <v>5066.5280000000002</v>
          </cell>
          <cell r="AH18">
            <v>1435.9649999999999</v>
          </cell>
          <cell r="AI18">
            <v>1532.0820000000001</v>
          </cell>
          <cell r="AJ18">
            <v>1664.0509999999999</v>
          </cell>
          <cell r="AK18">
            <v>1649.7919999999999</v>
          </cell>
          <cell r="AL18">
            <v>1646.836</v>
          </cell>
          <cell r="AM18">
            <v>3631.2739999999999</v>
          </cell>
          <cell r="AN18">
            <v>2433.732</v>
          </cell>
          <cell r="AO18">
            <v>771.51700000000005</v>
          </cell>
          <cell r="AP18">
            <v>839.99699999999996</v>
          </cell>
          <cell r="AQ18">
            <v>981.35599999999999</v>
          </cell>
          <cell r="AR18">
            <v>1038.404</v>
          </cell>
          <cell r="AS18">
            <v>1042.1510000000001</v>
          </cell>
          <cell r="AT18">
            <v>6186.5469999999996</v>
          </cell>
          <cell r="AU18">
            <v>4573.13</v>
          </cell>
          <cell r="AV18">
            <v>1021.303</v>
          </cell>
          <cell r="AW18">
            <v>1197.0319999999999</v>
          </cell>
          <cell r="AX18">
            <v>1362.6959999999999</v>
          </cell>
          <cell r="AY18">
            <v>1453.115</v>
          </cell>
          <cell r="AZ18">
            <v>1625.578</v>
          </cell>
          <cell r="BA18">
            <v>1979.1289999999999</v>
          </cell>
          <cell r="BB18">
            <v>1511.7360000000001</v>
          </cell>
          <cell r="BC18">
            <v>416.25099999999998</v>
          </cell>
          <cell r="BD18">
            <v>181.74299999999999</v>
          </cell>
          <cell r="BE18">
            <v>350.649</v>
          </cell>
          <cell r="BF18">
            <v>704.07299999999998</v>
          </cell>
          <cell r="BG18">
            <v>600.60299999999995</v>
          </cell>
          <cell r="BH18">
            <v>3728.81</v>
          </cell>
          <cell r="BI18">
            <v>4279.54</v>
          </cell>
          <cell r="BJ18">
            <v>6199.652</v>
          </cell>
          <cell r="BK18">
            <v>6949.9459999999999</v>
          </cell>
          <cell r="BL18">
            <v>7812.4780000000001</v>
          </cell>
          <cell r="BM18">
            <v>10527.316999999999</v>
          </cell>
          <cell r="BN18">
            <v>16011.764999999999</v>
          </cell>
          <cell r="BO18">
            <v>16503.732</v>
          </cell>
          <cell r="BP18">
            <v>14162.011</v>
          </cell>
          <cell r="BQ18">
            <v>14766.558999999999</v>
          </cell>
          <cell r="BR18">
            <v>14989.161</v>
          </cell>
          <cell r="BS18">
            <v>14204.934999999999</v>
          </cell>
        </row>
        <row r="19">
          <cell r="B19" t="str">
            <v>BIZIM</v>
          </cell>
          <cell r="C19">
            <v>43214.847534722219</v>
          </cell>
          <cell r="D19" t="str">
            <v>Sanayi</v>
          </cell>
          <cell r="E19">
            <v>722.88888888888891</v>
          </cell>
          <cell r="F19">
            <v>776.53348300000005</v>
          </cell>
          <cell r="G19">
            <v>829.71993400000019</v>
          </cell>
          <cell r="H19">
            <v>598.09840699999995</v>
          </cell>
          <cell r="I19">
            <v>0.29833732026642923</v>
          </cell>
          <cell r="J19">
            <v>-6.4101691209940359E-2</v>
          </cell>
          <cell r="K19">
            <v>19.444444444444443</v>
          </cell>
          <cell r="L19">
            <v>24.078241999999999</v>
          </cell>
          <cell r="M19">
            <v>22.263348000000001</v>
          </cell>
          <cell r="N19">
            <v>-5.5678340000000004</v>
          </cell>
          <cell r="O19" t="str">
            <v>a.d.</v>
          </cell>
          <cell r="P19">
            <v>8.1519365371282015E-2</v>
          </cell>
          <cell r="Q19">
            <v>0.44444444444444442</v>
          </cell>
          <cell r="R19">
            <v>0.98353699999999999</v>
          </cell>
          <cell r="S19">
            <v>0.20961600000000047</v>
          </cell>
          <cell r="T19">
            <v>-19.399224</v>
          </cell>
          <cell r="U19" t="str">
            <v>a.d.</v>
          </cell>
          <cell r="V19">
            <v>3.6920893443248506</v>
          </cell>
          <cell r="AA19">
            <v>486</v>
          </cell>
          <cell r="AB19">
            <v>2896.3679980000002</v>
          </cell>
          <cell r="AC19">
            <v>2793.1595029999999</v>
          </cell>
          <cell r="AD19">
            <v>727.26487099999997</v>
          </cell>
          <cell r="AE19">
            <v>741.28478600000005</v>
          </cell>
          <cell r="AF19">
            <v>244.527895</v>
          </cell>
          <cell r="AG19">
            <v>240.54836599999999</v>
          </cell>
          <cell r="AH19">
            <v>40.313535999999999</v>
          </cell>
          <cell r="AI19">
            <v>57.693772000000003</v>
          </cell>
          <cell r="AJ19">
            <v>67.530158</v>
          </cell>
          <cell r="AK19">
            <v>78.990429000000006</v>
          </cell>
          <cell r="AL19">
            <v>81.134865000000005</v>
          </cell>
          <cell r="AM19">
            <v>21.102626999999998</v>
          </cell>
          <cell r="AN19">
            <v>49.218558000000002</v>
          </cell>
          <cell r="AO19">
            <v>-10.452095</v>
          </cell>
          <cell r="AP19">
            <v>3.006532</v>
          </cell>
          <cell r="AQ19">
            <v>11.911702</v>
          </cell>
          <cell r="AR19">
            <v>16.636488</v>
          </cell>
          <cell r="AS19">
            <v>17.556386</v>
          </cell>
          <cell r="AT19">
            <v>41.589210999999999</v>
          </cell>
          <cell r="AU19">
            <v>67.603804999999994</v>
          </cell>
          <cell r="AV19">
            <v>20.746919999999999</v>
          </cell>
          <cell r="AW19">
            <v>22.466391000000002</v>
          </cell>
          <cell r="AX19">
            <v>5.3267480000000003</v>
          </cell>
          <cell r="AY19">
            <v>7.9636870000000002</v>
          </cell>
          <cell r="AZ19">
            <v>16.930009999999999</v>
          </cell>
          <cell r="BA19">
            <v>-30.358339000000001</v>
          </cell>
          <cell r="BB19">
            <v>1.376142</v>
          </cell>
          <cell r="BC19">
            <v>3.6136309999999998</v>
          </cell>
          <cell r="BD19">
            <v>4.4589889999999999</v>
          </cell>
          <cell r="BE19">
            <v>-10.231218999999999</v>
          </cell>
          <cell r="BF19">
            <v>-9.71373</v>
          </cell>
          <cell r="BG19">
            <v>-1.455001</v>
          </cell>
          <cell r="BH19">
            <v>-60.560028000000003</v>
          </cell>
          <cell r="BI19">
            <v>-106.28172600000001</v>
          </cell>
          <cell r="BJ19">
            <v>3.2079279999999999</v>
          </cell>
          <cell r="BK19">
            <v>-0.474634</v>
          </cell>
          <cell r="BL19">
            <v>-202.205096</v>
          </cell>
          <cell r="BM19">
            <v>-38.568086000000001</v>
          </cell>
          <cell r="BN19">
            <v>137.66343000000001</v>
          </cell>
          <cell r="BO19">
            <v>116.36905299999999</v>
          </cell>
          <cell r="BP19">
            <v>107.56406</v>
          </cell>
          <cell r="BQ19">
            <v>105.396766</v>
          </cell>
          <cell r="BR19">
            <v>105.785658</v>
          </cell>
          <cell r="BS19">
            <v>105.67615600000001</v>
          </cell>
        </row>
        <row r="20">
          <cell r="B20" t="str">
            <v>AKBNK</v>
          </cell>
          <cell r="C20">
            <v>43215.7578125</v>
          </cell>
          <cell r="D20" t="str">
            <v>Banka</v>
          </cell>
          <cell r="E20">
            <v>3841</v>
          </cell>
          <cell r="F20">
            <v>3099.0259999999998</v>
          </cell>
          <cell r="G20">
            <v>3096.6580000000004</v>
          </cell>
          <cell r="H20">
            <v>2386.348</v>
          </cell>
          <cell r="I20">
            <v>0.29864797590292769</v>
          </cell>
          <cell r="J20">
            <v>7.6469535867351723E-4</v>
          </cell>
          <cell r="K20" t="str">
            <v>-</v>
          </cell>
          <cell r="L20">
            <v>1996.3579999999999</v>
          </cell>
          <cell r="M20">
            <v>1844.3049999999994</v>
          </cell>
          <cell r="N20">
            <v>1741.9760000000001</v>
          </cell>
          <cell r="O20">
            <v>0.14603071454486161</v>
          </cell>
          <cell r="P20">
            <v>8.2444606504889606E-2</v>
          </cell>
          <cell r="Q20">
            <v>1586.5670710652362</v>
          </cell>
          <cell r="R20">
            <v>1709.2139999999999</v>
          </cell>
          <cell r="S20">
            <v>1524.2220000000007</v>
          </cell>
          <cell r="T20">
            <v>1404.7670000000001</v>
          </cell>
          <cell r="U20">
            <v>0.21672419696647194</v>
          </cell>
          <cell r="V20">
            <v>0.12136814715966526</v>
          </cell>
          <cell r="AA20">
            <v>35240</v>
          </cell>
          <cell r="AB20">
            <v>10544.977000000001</v>
          </cell>
          <cell r="AC20">
            <v>7946.5410000000002</v>
          </cell>
          <cell r="AD20">
            <v>2572.4580000000001</v>
          </cell>
          <cell r="AE20">
            <v>2489.5129999999999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1576.085</v>
          </cell>
          <cell r="AP20">
            <v>1623.125</v>
          </cell>
          <cell r="AQ20">
            <v>3876.741</v>
          </cell>
          <cell r="AR20">
            <v>4133.098</v>
          </cell>
          <cell r="AS20">
            <v>4415.8739999999998</v>
          </cell>
          <cell r="AT20">
            <v>0</v>
          </cell>
          <cell r="AU20">
            <v>0</v>
          </cell>
          <cell r="AV20">
            <v>51.99</v>
          </cell>
          <cell r="AW20">
            <v>50.624000000000002</v>
          </cell>
          <cell r="AX20">
            <v>59.444000000000003</v>
          </cell>
          <cell r="AY20">
            <v>65.424999999999997</v>
          </cell>
          <cell r="AZ20">
            <v>65.974000000000004</v>
          </cell>
          <cell r="BA20">
            <v>6039.0690000000004</v>
          </cell>
          <cell r="BB20">
            <v>4820.4549999999999</v>
          </cell>
          <cell r="BC20">
            <v>0</v>
          </cell>
          <cell r="BD20">
            <v>0</v>
          </cell>
          <cell r="BE20">
            <v>14.295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32375.657999999999</v>
          </cell>
          <cell r="BO20">
            <v>34030.281000000003</v>
          </cell>
          <cell r="BP20">
            <v>35679.834000000003</v>
          </cell>
          <cell r="BQ20">
            <v>38972.074000000001</v>
          </cell>
          <cell r="BR20">
            <v>40424.506000000001</v>
          </cell>
          <cell r="BS20">
            <v>41141.741000000002</v>
          </cell>
        </row>
        <row r="21">
          <cell r="B21" t="str">
            <v>ISFIN</v>
          </cell>
          <cell r="C21">
            <v>43215.758634259262</v>
          </cell>
          <cell r="D21" t="str">
            <v>Sanayi</v>
          </cell>
          <cell r="E21" t="str">
            <v>-</v>
          </cell>
          <cell r="F21">
            <v>0</v>
          </cell>
          <cell r="G21">
            <v>0</v>
          </cell>
          <cell r="H21">
            <v>0</v>
          </cell>
          <cell r="I21" t="str">
            <v>a.d.</v>
          </cell>
          <cell r="J21" t="str">
            <v>a.d.</v>
          </cell>
          <cell r="K21" t="str">
            <v>-</v>
          </cell>
          <cell r="L21">
            <v>193.517</v>
          </cell>
          <cell r="M21">
            <v>184.81799999999993</v>
          </cell>
          <cell r="N21">
            <v>131.292</v>
          </cell>
          <cell r="O21">
            <v>0.47394357615086968</v>
          </cell>
          <cell r="P21">
            <v>4.7067926284236838E-2</v>
          </cell>
          <cell r="Q21" t="str">
            <v>-</v>
          </cell>
          <cell r="R21">
            <v>47.902000000000001</v>
          </cell>
          <cell r="S21">
            <v>27.014999999999986</v>
          </cell>
          <cell r="T21">
            <v>29.227</v>
          </cell>
          <cell r="U21">
            <v>0.63896397167003105</v>
          </cell>
          <cell r="V21">
            <v>0.77316305756061543</v>
          </cell>
          <cell r="AA21">
            <v>3706.7250764999999</v>
          </cell>
          <cell r="AB21">
            <v>694.17600000000004</v>
          </cell>
          <cell r="AC21">
            <v>459.18599999999998</v>
          </cell>
          <cell r="AD21">
            <v>164.15100000000001</v>
          </cell>
          <cell r="AE21">
            <v>181.15700000000001</v>
          </cell>
          <cell r="AF21">
            <v>694.17600000000004</v>
          </cell>
          <cell r="AG21">
            <v>459.18599999999998</v>
          </cell>
          <cell r="AH21">
            <v>146.982</v>
          </cell>
          <cell r="AI21">
            <v>164.15100000000001</v>
          </cell>
          <cell r="AJ21">
            <v>181.15700000000001</v>
          </cell>
          <cell r="AK21">
            <v>201.886</v>
          </cell>
          <cell r="AL21">
            <v>210.81299999999999</v>
          </cell>
          <cell r="AM21">
            <v>628.94899999999996</v>
          </cell>
          <cell r="AN21">
            <v>403.88600000000002</v>
          </cell>
          <cell r="AO21">
            <v>130.77000000000001</v>
          </cell>
          <cell r="AP21">
            <v>148.113</v>
          </cell>
          <cell r="AQ21">
            <v>165.72300000000001</v>
          </cell>
          <cell r="AR21">
            <v>184.34299999999999</v>
          </cell>
          <cell r="AS21">
            <v>192.904</v>
          </cell>
          <cell r="AT21">
            <v>630.97799999999995</v>
          </cell>
          <cell r="AU21">
            <v>405.24400000000003</v>
          </cell>
          <cell r="AV21">
            <v>94.013999999999996</v>
          </cell>
          <cell r="AW21">
            <v>98.36</v>
          </cell>
          <cell r="AX21">
            <v>116.825</v>
          </cell>
          <cell r="AY21">
            <v>148.46600000000001</v>
          </cell>
          <cell r="AZ21">
            <v>166.40199999999999</v>
          </cell>
          <cell r="BA21">
            <v>112.94799999999999</v>
          </cell>
          <cell r="BB21">
            <v>103.657</v>
          </cell>
          <cell r="BC21">
            <v>26.344999999999999</v>
          </cell>
          <cell r="BD21">
            <v>23.73</v>
          </cell>
          <cell r="BE21">
            <v>27.05</v>
          </cell>
          <cell r="BF21">
            <v>30.344999999999999</v>
          </cell>
          <cell r="BG21">
            <v>28.189</v>
          </cell>
          <cell r="BH21">
            <v>856.04899999999998</v>
          </cell>
          <cell r="BI21">
            <v>1320.492</v>
          </cell>
          <cell r="BJ21">
            <v>1410.5429999999999</v>
          </cell>
          <cell r="BK21">
            <v>1317.675</v>
          </cell>
          <cell r="BL21">
            <v>1212.9690000000001</v>
          </cell>
          <cell r="BM21">
            <v>1211.5409999999999</v>
          </cell>
          <cell r="BN21">
            <v>802.16600000000005</v>
          </cell>
          <cell r="BO21">
            <v>830.92899999999997</v>
          </cell>
          <cell r="BP21">
            <v>864.33600000000001</v>
          </cell>
          <cell r="BQ21">
            <v>897.47900000000004</v>
          </cell>
          <cell r="BR21">
            <v>933.58</v>
          </cell>
          <cell r="BS21">
            <v>975.32600000000002</v>
          </cell>
        </row>
        <row r="22">
          <cell r="B22" t="str">
            <v>VESBE</v>
          </cell>
          <cell r="C22">
            <v>43215.760011574072</v>
          </cell>
          <cell r="D22" t="str">
            <v>Sanayi</v>
          </cell>
          <cell r="E22" t="str">
            <v>-</v>
          </cell>
          <cell r="F22">
            <v>1040.8219999999999</v>
          </cell>
          <cell r="G22">
            <v>1029.0160000000001</v>
          </cell>
          <cell r="H22">
            <v>689.01</v>
          </cell>
          <cell r="I22">
            <v>0.51060507104396158</v>
          </cell>
          <cell r="J22">
            <v>1.1473096628235036E-2</v>
          </cell>
          <cell r="K22" t="str">
            <v>-</v>
          </cell>
          <cell r="L22">
            <v>139.59700000000001</v>
          </cell>
          <cell r="M22">
            <v>139.18</v>
          </cell>
          <cell r="N22">
            <v>98.305999999999997</v>
          </cell>
          <cell r="O22">
            <v>0.42002522735133163</v>
          </cell>
          <cell r="P22">
            <v>2.9961201322028508E-3</v>
          </cell>
          <cell r="Q22" t="str">
            <v>-</v>
          </cell>
          <cell r="R22">
            <v>84.397000000000006</v>
          </cell>
          <cell r="S22">
            <v>85.745999999999981</v>
          </cell>
          <cell r="T22">
            <v>72.727999999999994</v>
          </cell>
          <cell r="U22">
            <v>0.16044714552854478</v>
          </cell>
          <cell r="V22">
            <v>-1.5732512303780699E-2</v>
          </cell>
          <cell r="AA22">
            <v>2145.1</v>
          </cell>
          <cell r="AB22">
            <v>3857.7559999999999</v>
          </cell>
          <cell r="AC22">
            <v>3037.0169999999998</v>
          </cell>
          <cell r="AD22">
            <v>1055.502</v>
          </cell>
          <cell r="AE22">
            <v>1084.2280000000001</v>
          </cell>
          <cell r="AF22">
            <v>494.00900000000001</v>
          </cell>
          <cell r="AG22">
            <v>490.31299999999999</v>
          </cell>
          <cell r="AH22">
            <v>99.984999999999999</v>
          </cell>
          <cell r="AI22">
            <v>116.52800000000001</v>
          </cell>
          <cell r="AJ22">
            <v>127.56399999999999</v>
          </cell>
          <cell r="AK22">
            <v>149.93199999999999</v>
          </cell>
          <cell r="AL22">
            <v>139.357</v>
          </cell>
          <cell r="AM22">
            <v>354.20100000000002</v>
          </cell>
          <cell r="AN22">
            <v>364.64100000000002</v>
          </cell>
          <cell r="AO22">
            <v>72.787000000000006</v>
          </cell>
          <cell r="AP22">
            <v>79.813000000000002</v>
          </cell>
          <cell r="AQ22">
            <v>93.998999999999995</v>
          </cell>
          <cell r="AR22">
            <v>107.602</v>
          </cell>
          <cell r="AS22">
            <v>103.92700000000001</v>
          </cell>
          <cell r="AT22">
            <v>465.947</v>
          </cell>
          <cell r="AU22">
            <v>455.70699999999999</v>
          </cell>
          <cell r="AV22">
            <v>148.691</v>
          </cell>
          <cell r="AW22">
            <v>110.319</v>
          </cell>
          <cell r="AX22">
            <v>117.89700000000001</v>
          </cell>
          <cell r="AY22">
            <v>106.074</v>
          </cell>
          <cell r="AZ22">
            <v>122.387</v>
          </cell>
          <cell r="BA22">
            <v>295.23399999999998</v>
          </cell>
          <cell r="BB22">
            <v>325.005</v>
          </cell>
          <cell r="BC22">
            <v>129.357</v>
          </cell>
          <cell r="BD22">
            <v>89.575000000000003</v>
          </cell>
          <cell r="BE22">
            <v>40.758000000000003</v>
          </cell>
          <cell r="BF22">
            <v>66.724000000000004</v>
          </cell>
          <cell r="BG22">
            <v>70.036000000000001</v>
          </cell>
          <cell r="BH22">
            <v>235.88</v>
          </cell>
          <cell r="BI22">
            <v>251.88499999999999</v>
          </cell>
          <cell r="BJ22">
            <v>257.00799999999998</v>
          </cell>
          <cell r="BK22">
            <v>525.06100000000004</v>
          </cell>
          <cell r="BL22">
            <v>457.81200000000001</v>
          </cell>
          <cell r="BM22">
            <v>453.61200000000002</v>
          </cell>
          <cell r="BN22">
            <v>919.93100000000004</v>
          </cell>
          <cell r="BO22">
            <v>982.08600000000001</v>
          </cell>
          <cell r="BP22">
            <v>846.39400000000001</v>
          </cell>
          <cell r="BQ22">
            <v>920.48500000000001</v>
          </cell>
          <cell r="BR22">
            <v>1012.1369999999999</v>
          </cell>
          <cell r="BS22">
            <v>1085.625</v>
          </cell>
        </row>
        <row r="23">
          <cell r="B23" t="str">
            <v>CEMTS</v>
          </cell>
          <cell r="C23">
            <v>43215.761192129627</v>
          </cell>
          <cell r="D23" t="str">
            <v>Sanayi</v>
          </cell>
          <cell r="E23" t="str">
            <v>-</v>
          </cell>
          <cell r="F23">
            <v>170.819717</v>
          </cell>
          <cell r="G23">
            <v>142.23504600000001</v>
          </cell>
          <cell r="H23">
            <v>98.965810000000005</v>
          </cell>
          <cell r="I23">
            <v>0.72604778357293287</v>
          </cell>
          <cell r="J23">
            <v>0.20096784726318417</v>
          </cell>
          <cell r="K23" t="str">
            <v>-</v>
          </cell>
          <cell r="L23">
            <v>30.828049</v>
          </cell>
          <cell r="M23">
            <v>20.484380999999999</v>
          </cell>
          <cell r="N23">
            <v>21.419360000000001</v>
          </cell>
          <cell r="O23">
            <v>0.43926097698530664</v>
          </cell>
          <cell r="P23">
            <v>0.50495389633692134</v>
          </cell>
          <cell r="Q23" t="str">
            <v>-</v>
          </cell>
          <cell r="R23">
            <v>23.617524</v>
          </cell>
          <cell r="S23">
            <v>16.525042999999997</v>
          </cell>
          <cell r="T23">
            <v>13.796555</v>
          </cell>
          <cell r="U23">
            <v>0.71184212290676907</v>
          </cell>
          <cell r="V23">
            <v>0.42919591797733925</v>
          </cell>
          <cell r="AA23">
            <v>537.1906176</v>
          </cell>
          <cell r="AB23">
            <v>456.46780899999999</v>
          </cell>
          <cell r="AC23">
            <v>296.68662399999999</v>
          </cell>
          <cell r="AD23">
            <v>106.26695100000001</v>
          </cell>
          <cell r="AE23">
            <v>109.00000199999999</v>
          </cell>
          <cell r="AF23">
            <v>93.001552000000004</v>
          </cell>
          <cell r="AG23">
            <v>55.872241000000002</v>
          </cell>
          <cell r="AH23">
            <v>25.336774999999999</v>
          </cell>
          <cell r="AI23">
            <v>21.659071000000001</v>
          </cell>
          <cell r="AJ23">
            <v>20.444375000000001</v>
          </cell>
          <cell r="AK23">
            <v>25.561330999999999</v>
          </cell>
          <cell r="AL23">
            <v>37.898263</v>
          </cell>
          <cell r="AM23">
            <v>61.026885999999998</v>
          </cell>
          <cell r="AN23">
            <v>29.712716</v>
          </cell>
          <cell r="AO23">
            <v>18.322710000000001</v>
          </cell>
          <cell r="AP23">
            <v>14.174191</v>
          </cell>
          <cell r="AQ23">
            <v>11.563535999999999</v>
          </cell>
          <cell r="AR23">
            <v>16.966449000000001</v>
          </cell>
          <cell r="AS23">
            <v>27.049824999999998</v>
          </cell>
          <cell r="AT23">
            <v>74.302914999999999</v>
          </cell>
          <cell r="AU23">
            <v>39.993099000000001</v>
          </cell>
          <cell r="AV23">
            <v>13.045821</v>
          </cell>
          <cell r="AW23">
            <v>7.3776520000000003</v>
          </cell>
          <cell r="AX23">
            <v>11.289109</v>
          </cell>
          <cell r="AY23">
            <v>17.454457999999999</v>
          </cell>
          <cell r="AZ23">
            <v>14.944716</v>
          </cell>
          <cell r="BA23">
            <v>90.962085000000002</v>
          </cell>
          <cell r="BB23">
            <v>28.698150999999999</v>
          </cell>
          <cell r="BC23">
            <v>10.175485999999999</v>
          </cell>
          <cell r="BD23">
            <v>6.4024830000000001</v>
          </cell>
          <cell r="BE23">
            <v>6.1902970000000002</v>
          </cell>
          <cell r="BF23">
            <v>11.786267</v>
          </cell>
          <cell r="BG23">
            <v>48.854219999999998</v>
          </cell>
          <cell r="BH23">
            <v>38.471981999999997</v>
          </cell>
          <cell r="BI23">
            <v>38.108170000000001</v>
          </cell>
          <cell r="BJ23">
            <v>45.550210999999997</v>
          </cell>
          <cell r="BK23">
            <v>43.629485000000003</v>
          </cell>
          <cell r="BL23">
            <v>85.739549999999994</v>
          </cell>
          <cell r="BM23">
            <v>104.101225</v>
          </cell>
          <cell r="BN23">
            <v>208.499731</v>
          </cell>
          <cell r="BO23">
            <v>218.448397</v>
          </cell>
          <cell r="BP23">
            <v>230.17487199999999</v>
          </cell>
          <cell r="BQ23">
            <v>272.32863700000001</v>
          </cell>
          <cell r="BR23">
            <v>288.85695600000003</v>
          </cell>
          <cell r="BS23">
            <v>305.67872899999998</v>
          </cell>
        </row>
        <row r="24">
          <cell r="B24" t="str">
            <v>GARFA</v>
          </cell>
          <cell r="C24">
            <v>43215.774409722224</v>
          </cell>
          <cell r="D24" t="str">
            <v>Sanayi</v>
          </cell>
          <cell r="E24" t="str">
            <v>-</v>
          </cell>
          <cell r="F24">
            <v>0</v>
          </cell>
          <cell r="G24">
            <v>0</v>
          </cell>
          <cell r="H24">
            <v>0</v>
          </cell>
          <cell r="I24" t="str">
            <v>a.d.</v>
          </cell>
          <cell r="J24" t="str">
            <v>a.d.</v>
          </cell>
          <cell r="K24" t="str">
            <v>-</v>
          </cell>
          <cell r="L24">
            <v>90.772999999999996</v>
          </cell>
          <cell r="M24">
            <v>70.028999999999996</v>
          </cell>
          <cell r="N24">
            <v>54.19</v>
          </cell>
          <cell r="O24">
            <v>0.67508765454880981</v>
          </cell>
          <cell r="P24">
            <v>0.29622013737166042</v>
          </cell>
          <cell r="Q24" t="str">
            <v>-</v>
          </cell>
          <cell r="R24">
            <v>7.8949999999999996</v>
          </cell>
          <cell r="S24">
            <v>6.2860000000000014</v>
          </cell>
          <cell r="T24">
            <v>7.0549999999999997</v>
          </cell>
          <cell r="U24">
            <v>0.11906449326718627</v>
          </cell>
          <cell r="V24">
            <v>0.25596563792554861</v>
          </cell>
          <cell r="AA24">
            <v>209.88</v>
          </cell>
          <cell r="AB24">
            <v>286.315</v>
          </cell>
          <cell r="AC24">
            <v>244.268</v>
          </cell>
          <cell r="AD24">
            <v>67.709000000000003</v>
          </cell>
          <cell r="AE24">
            <v>73.748999999999995</v>
          </cell>
          <cell r="AF24">
            <v>286.315</v>
          </cell>
          <cell r="AG24">
            <v>244.268</v>
          </cell>
          <cell r="AH24">
            <v>63.753999999999998</v>
          </cell>
          <cell r="AI24">
            <v>67.709000000000003</v>
          </cell>
          <cell r="AJ24">
            <v>73.748999999999995</v>
          </cell>
          <cell r="AK24">
            <v>81.102999999999994</v>
          </cell>
          <cell r="AL24">
            <v>99.988</v>
          </cell>
          <cell r="AM24">
            <v>243.119</v>
          </cell>
          <cell r="AN24">
            <v>165.32300000000001</v>
          </cell>
          <cell r="AO24">
            <v>53.192999999999998</v>
          </cell>
          <cell r="AP24">
            <v>57.081000000000003</v>
          </cell>
          <cell r="AQ24">
            <v>63.881999999999998</v>
          </cell>
          <cell r="AR24">
            <v>68.962999999999994</v>
          </cell>
          <cell r="AS24">
            <v>89.685000000000002</v>
          </cell>
          <cell r="AT24">
            <v>247.26499999999999</v>
          </cell>
          <cell r="AU24">
            <v>168.70099999999999</v>
          </cell>
          <cell r="AV24">
            <v>55.597999999999999</v>
          </cell>
          <cell r="AW24">
            <v>49.902000000000001</v>
          </cell>
          <cell r="AX24">
            <v>7.8209999999999997</v>
          </cell>
          <cell r="AY24">
            <v>58.112000000000002</v>
          </cell>
          <cell r="AZ24">
            <v>64.933999999999997</v>
          </cell>
          <cell r="BA24">
            <v>27.603000000000002</v>
          </cell>
          <cell r="BB24">
            <v>19.716000000000001</v>
          </cell>
          <cell r="BC24">
            <v>7.6230000000000002</v>
          </cell>
          <cell r="BD24">
            <v>1.3720000000000001</v>
          </cell>
          <cell r="BE24">
            <v>4.6109999999999998</v>
          </cell>
          <cell r="BF24">
            <v>7.3140000000000001</v>
          </cell>
          <cell r="BG24">
            <v>6.9480000000000004</v>
          </cell>
          <cell r="BH24">
            <v>494.01600000000002</v>
          </cell>
          <cell r="BI24">
            <v>600.99099999999999</v>
          </cell>
          <cell r="BJ24">
            <v>457.00400000000002</v>
          </cell>
          <cell r="BK24">
            <v>339.94400000000002</v>
          </cell>
          <cell r="BL24">
            <v>776.38599999999997</v>
          </cell>
          <cell r="BM24">
            <v>821.57299999999998</v>
          </cell>
          <cell r="BN24">
            <v>185.453</v>
          </cell>
          <cell r="BO24">
            <v>192.50800000000001</v>
          </cell>
          <cell r="BP24">
            <v>199.822</v>
          </cell>
          <cell r="BQ24">
            <v>206.77</v>
          </cell>
          <cell r="BR24">
            <v>212.98599999999999</v>
          </cell>
          <cell r="BS24">
            <v>220.881</v>
          </cell>
        </row>
        <row r="25">
          <cell r="B25" t="str">
            <v>TTKOM</v>
          </cell>
          <cell r="C25">
            <v>43215.797442129631</v>
          </cell>
          <cell r="D25" t="str">
            <v>Sanayi</v>
          </cell>
          <cell r="E25">
            <v>4728.1111111111113</v>
          </cell>
          <cell r="F25">
            <v>4686.0230000000001</v>
          </cell>
          <cell r="G25">
            <v>4799.6530000000002</v>
          </cell>
          <cell r="H25">
            <v>4307.4750000000004</v>
          </cell>
          <cell r="I25">
            <v>8.7881647600972723E-2</v>
          </cell>
          <cell r="J25">
            <v>-2.3674628144992993E-2</v>
          </cell>
          <cell r="K25">
            <v>1710.6666666666667</v>
          </cell>
          <cell r="L25">
            <v>2018.6310000000001</v>
          </cell>
          <cell r="M25">
            <v>1538.9049999999997</v>
          </cell>
          <cell r="N25">
            <v>1621.8119999999999</v>
          </cell>
          <cell r="O25">
            <v>0.24467632499944525</v>
          </cell>
          <cell r="P25">
            <v>0.31173204323853687</v>
          </cell>
          <cell r="Q25">
            <v>38.111111111111114</v>
          </cell>
          <cell r="R25">
            <v>56.276000000000003</v>
          </cell>
          <cell r="S25">
            <v>-113.40499999999997</v>
          </cell>
          <cell r="T25">
            <v>65.664000000000001</v>
          </cell>
          <cell r="U25">
            <v>-0.14297027290448339</v>
          </cell>
          <cell r="V25" t="str">
            <v>a.d.</v>
          </cell>
          <cell r="AA25">
            <v>22540</v>
          </cell>
          <cell r="AB25">
            <v>18139.554</v>
          </cell>
          <cell r="AC25">
            <v>16108.593999999999</v>
          </cell>
          <cell r="AD25">
            <v>4500.509</v>
          </cell>
          <cell r="AE25">
            <v>4531.9170000000004</v>
          </cell>
          <cell r="AF25">
            <v>8110.4719999999998</v>
          </cell>
          <cell r="AG25">
            <v>7085.1980000000003</v>
          </cell>
          <cell r="AH25">
            <v>1912.6880000000001</v>
          </cell>
          <cell r="AI25">
            <v>2022.4770000000001</v>
          </cell>
          <cell r="AJ25">
            <v>2096.0590000000002</v>
          </cell>
          <cell r="AK25">
            <v>2047.566</v>
          </cell>
          <cell r="AL25">
            <v>2166.71</v>
          </cell>
          <cell r="AM25">
            <v>3406.1970000000001</v>
          </cell>
          <cell r="AN25">
            <v>2591.752</v>
          </cell>
          <cell r="AO25">
            <v>899.68799999999999</v>
          </cell>
          <cell r="AP25">
            <v>899.87099999999998</v>
          </cell>
          <cell r="AQ25">
            <v>930.77700000000004</v>
          </cell>
          <cell r="AR25">
            <v>789.38300000000004</v>
          </cell>
          <cell r="AS25">
            <v>1139.3579999999999</v>
          </cell>
          <cell r="AT25">
            <v>6312.6409999999996</v>
          </cell>
          <cell r="AU25">
            <v>5388.0950000000003</v>
          </cell>
          <cell r="AV25">
            <v>1299.242</v>
          </cell>
          <cell r="AW25">
            <v>1426.1279999999999</v>
          </cell>
          <cell r="AX25">
            <v>1427.1859999999999</v>
          </cell>
          <cell r="AY25">
            <v>1515.152</v>
          </cell>
          <cell r="AZ25">
            <v>1636.7719999999999</v>
          </cell>
          <cell r="BA25">
            <v>1135.5319999999999</v>
          </cell>
          <cell r="BB25">
            <v>-724.34</v>
          </cell>
          <cell r="BC25">
            <v>247.636</v>
          </cell>
          <cell r="BD25">
            <v>8.6839999999999993</v>
          </cell>
          <cell r="BE25">
            <v>-1388.33</v>
          </cell>
          <cell r="BF25">
            <v>889.78899999999999</v>
          </cell>
          <cell r="BG25">
            <v>293.48399999999998</v>
          </cell>
          <cell r="BH25">
            <v>12024.813</v>
          </cell>
          <cell r="BI25">
            <v>12957.675999999999</v>
          </cell>
          <cell r="BJ25">
            <v>12631.550999999999</v>
          </cell>
          <cell r="BK25">
            <v>12637.941999999999</v>
          </cell>
          <cell r="BL25">
            <v>12391.534</v>
          </cell>
          <cell r="BM25">
            <v>13517.074000000001</v>
          </cell>
          <cell r="BN25">
            <v>3386.6210000000001</v>
          </cell>
          <cell r="BO25">
            <v>3471.2579999999998</v>
          </cell>
          <cell r="BP25">
            <v>4344.4799999999996</v>
          </cell>
          <cell r="BQ25">
            <v>4648.7790000000005</v>
          </cell>
          <cell r="BR25">
            <v>4555.0870000000004</v>
          </cell>
          <cell r="BS25">
            <v>4966.8190000000004</v>
          </cell>
        </row>
        <row r="26">
          <cell r="B26" t="str">
            <v>DENCM</v>
          </cell>
          <cell r="C26">
            <v>43215.820775462962</v>
          </cell>
          <cell r="D26" t="str">
            <v>Sanayi</v>
          </cell>
          <cell r="E26" t="str">
            <v>-</v>
          </cell>
          <cell r="F26">
            <v>22.992087000000001</v>
          </cell>
          <cell r="G26">
            <v>29.660589999999992</v>
          </cell>
          <cell r="H26">
            <v>16.365462999999998</v>
          </cell>
          <cell r="I26">
            <v>0.40491515577652781</v>
          </cell>
          <cell r="J26">
            <v>-0.22482705165338901</v>
          </cell>
          <cell r="K26" t="str">
            <v>-</v>
          </cell>
          <cell r="L26">
            <v>2.030564</v>
          </cell>
          <cell r="M26">
            <v>7.2652190000000001</v>
          </cell>
          <cell r="N26">
            <v>-0.58786300000000002</v>
          </cell>
          <cell r="O26" t="str">
            <v>a.d.</v>
          </cell>
          <cell r="P26">
            <v>-0.72050890688911096</v>
          </cell>
          <cell r="Q26" t="str">
            <v>-</v>
          </cell>
          <cell r="R26">
            <v>-0.112356</v>
          </cell>
          <cell r="S26">
            <v>3.3472519999999997</v>
          </cell>
          <cell r="T26">
            <v>-1.7584979999999999</v>
          </cell>
          <cell r="U26" t="str">
            <v>a.d.</v>
          </cell>
          <cell r="V26" t="str">
            <v>a.d.</v>
          </cell>
          <cell r="AA26">
            <v>69.06</v>
          </cell>
          <cell r="AB26">
            <v>81.881536999999994</v>
          </cell>
          <cell r="AC26">
            <v>64.202411999999995</v>
          </cell>
          <cell r="AD26">
            <v>17.58023</v>
          </cell>
          <cell r="AE26">
            <v>18.275254</v>
          </cell>
          <cell r="AF26">
            <v>17.040264000000001</v>
          </cell>
          <cell r="AG26">
            <v>3.336719</v>
          </cell>
          <cell r="AH26">
            <v>2.5743849999999999</v>
          </cell>
          <cell r="AI26">
            <v>2.869977</v>
          </cell>
          <cell r="AJ26">
            <v>1.8366169999999999</v>
          </cell>
          <cell r="AK26">
            <v>9.7592850000000002</v>
          </cell>
          <cell r="AL26">
            <v>3.951403</v>
          </cell>
          <cell r="AM26">
            <v>1.7530730000000001</v>
          </cell>
          <cell r="AN26">
            <v>-11.810352999999999</v>
          </cell>
          <cell r="AO26">
            <v>-1.596139</v>
          </cell>
          <cell r="AP26">
            <v>-0.63955200000000001</v>
          </cell>
          <cell r="AQ26">
            <v>-2.2448009999999998</v>
          </cell>
          <cell r="AR26">
            <v>6.2335649999999996</v>
          </cell>
          <cell r="AS26">
            <v>0.96225499999999997</v>
          </cell>
          <cell r="AT26">
            <v>5.8175330000000001</v>
          </cell>
          <cell r="AU26">
            <v>-8.4821749999999998</v>
          </cell>
          <cell r="AV26">
            <v>-1.8421829999999999</v>
          </cell>
          <cell r="AW26">
            <v>-2.7886150000000001</v>
          </cell>
          <cell r="AX26">
            <v>-3.535987</v>
          </cell>
          <cell r="AY26">
            <v>0.37446099999999999</v>
          </cell>
          <cell r="AZ26">
            <v>-1.2342839999999999</v>
          </cell>
          <cell r="BA26">
            <v>-2.6122559999999999</v>
          </cell>
          <cell r="BB26">
            <v>-8.916188</v>
          </cell>
          <cell r="BC26">
            <v>-2.0407989999999998</v>
          </cell>
          <cell r="BD26">
            <v>-3.5270069999999998</v>
          </cell>
          <cell r="BE26">
            <v>-2.5083259999999998</v>
          </cell>
          <cell r="BF26">
            <v>-1.8897839999999999</v>
          </cell>
          <cell r="BG26">
            <v>-2.311226</v>
          </cell>
          <cell r="BH26">
            <v>-5.5515000000000002E-2</v>
          </cell>
          <cell r="BI26">
            <v>-3.3898999999999999E-2</v>
          </cell>
          <cell r="BJ26">
            <v>-9.6277000000000001E-2</v>
          </cell>
          <cell r="BK26">
            <v>-9.8636000000000001E-2</v>
          </cell>
          <cell r="BL26">
            <v>14.769475999999999</v>
          </cell>
          <cell r="BM26">
            <v>15.536534</v>
          </cell>
          <cell r="BN26">
            <v>54.883017000000002</v>
          </cell>
          <cell r="BO26">
            <v>53.124518999999999</v>
          </cell>
          <cell r="BP26">
            <v>51.234735000000001</v>
          </cell>
          <cell r="BQ26">
            <v>48.923509000000003</v>
          </cell>
          <cell r="BR26">
            <v>49.457749</v>
          </cell>
          <cell r="BS26">
            <v>49.345393000000001</v>
          </cell>
        </row>
        <row r="27">
          <cell r="B27" t="str">
            <v>TRKCM</v>
          </cell>
          <cell r="C27">
            <v>43216.757060185184</v>
          </cell>
          <cell r="D27" t="str">
            <v>Sanayi</v>
          </cell>
          <cell r="E27">
            <v>1154</v>
          </cell>
          <cell r="F27">
            <v>1222.194</v>
          </cell>
          <cell r="G27">
            <v>1288.6081230000004</v>
          </cell>
          <cell r="H27">
            <v>955.952</v>
          </cell>
          <cell r="I27">
            <v>0.27850979965521283</v>
          </cell>
          <cell r="J27">
            <v>-5.1539426001275035E-2</v>
          </cell>
          <cell r="K27">
            <v>244.44444444444446</v>
          </cell>
          <cell r="L27">
            <v>262.30799999999999</v>
          </cell>
          <cell r="M27">
            <v>218.81842399999994</v>
          </cell>
          <cell r="N27">
            <v>203.875</v>
          </cell>
          <cell r="O27">
            <v>0.286611894543225</v>
          </cell>
          <cell r="P27">
            <v>0.19874732303162945</v>
          </cell>
          <cell r="Q27">
            <v>163.66666666666666</v>
          </cell>
          <cell r="R27">
            <v>206.773</v>
          </cell>
          <cell r="S27">
            <v>193.47235899999998</v>
          </cell>
          <cell r="T27">
            <v>119.806</v>
          </cell>
          <cell r="U27">
            <v>0.72589853596647913</v>
          </cell>
          <cell r="V27">
            <v>6.8746983128478822E-2</v>
          </cell>
          <cell r="AA27">
            <v>5480.5</v>
          </cell>
          <cell r="AB27">
            <v>4331.1620000000003</v>
          </cell>
          <cell r="AC27">
            <v>3016.2379999999998</v>
          </cell>
          <cell r="AD27">
            <v>1075.941654</v>
          </cell>
          <cell r="AE27">
            <v>1010.660223</v>
          </cell>
          <cell r="AF27">
            <v>1400.278</v>
          </cell>
          <cell r="AG27">
            <v>887.53800000000001</v>
          </cell>
          <cell r="AH27">
            <v>311.81900000000002</v>
          </cell>
          <cell r="AI27">
            <v>352.03343899999999</v>
          </cell>
          <cell r="AJ27">
            <v>310.74501900000001</v>
          </cell>
          <cell r="AK27">
            <v>425.68018499999999</v>
          </cell>
          <cell r="AL27">
            <v>395.68599999999998</v>
          </cell>
          <cell r="AM27">
            <v>583.88499999999999</v>
          </cell>
          <cell r="AN27">
            <v>223.45400000000001</v>
          </cell>
          <cell r="AO27">
            <v>126.039</v>
          </cell>
          <cell r="AP27">
            <v>154.71504300000001</v>
          </cell>
          <cell r="AQ27">
            <v>160.95809399999999</v>
          </cell>
          <cell r="AR27">
            <v>142.172697</v>
          </cell>
          <cell r="AS27">
            <v>183.12700000000001</v>
          </cell>
          <cell r="AT27">
            <v>891.17499999999995</v>
          </cell>
          <cell r="AU27">
            <v>477.73899999999998</v>
          </cell>
          <cell r="AV27">
            <v>119.38213399999999</v>
          </cell>
          <cell r="AW27">
            <v>123.776184</v>
          </cell>
          <cell r="AX27">
            <v>130.21585099999999</v>
          </cell>
          <cell r="AY27">
            <v>230.32362000000001</v>
          </cell>
          <cell r="AZ27">
            <v>238.15795600000001</v>
          </cell>
          <cell r="BA27">
            <v>616.39499999999998</v>
          </cell>
          <cell r="BB27">
            <v>546.70899999999995</v>
          </cell>
          <cell r="BC27">
            <v>321.25235500000002</v>
          </cell>
          <cell r="BD27">
            <v>65.721072000000007</v>
          </cell>
          <cell r="BE27">
            <v>94.913236999999995</v>
          </cell>
          <cell r="BF27">
            <v>147.37616299999999</v>
          </cell>
          <cell r="BG27">
            <v>160.728669</v>
          </cell>
          <cell r="BH27">
            <v>1152.8579999999999</v>
          </cell>
          <cell r="BI27">
            <v>1154.9705329999999</v>
          </cell>
          <cell r="BJ27">
            <v>1259.2834029999999</v>
          </cell>
          <cell r="BK27">
            <v>1146.593625</v>
          </cell>
          <cell r="BL27">
            <v>1164.3340000000001</v>
          </cell>
          <cell r="BM27">
            <v>1244.45</v>
          </cell>
          <cell r="BN27">
            <v>3293.2840000000001</v>
          </cell>
          <cell r="BO27">
            <v>3423.246615</v>
          </cell>
          <cell r="BP27">
            <v>3514.890821</v>
          </cell>
          <cell r="BQ27">
            <v>3726.572424</v>
          </cell>
          <cell r="BR27">
            <v>4009.9650000000001</v>
          </cell>
          <cell r="BS27">
            <v>4148.3190000000004</v>
          </cell>
        </row>
        <row r="28">
          <cell r="B28" t="str">
            <v>TKFEN</v>
          </cell>
          <cell r="C28">
            <v>43216.757233796299</v>
          </cell>
          <cell r="D28" t="str">
            <v>Sanayi</v>
          </cell>
          <cell r="E28">
            <v>2309.4444444444443</v>
          </cell>
          <cell r="F28">
            <v>2265.9290000000001</v>
          </cell>
          <cell r="G28">
            <v>2416.7259999999997</v>
          </cell>
          <cell r="H28">
            <v>1636.9749999999999</v>
          </cell>
          <cell r="I28">
            <v>0.38421722995158758</v>
          </cell>
          <cell r="J28">
            <v>-6.2397226661193517E-2</v>
          </cell>
          <cell r="K28">
            <v>275.44444444444446</v>
          </cell>
          <cell r="L28">
            <v>278.68599999999998</v>
          </cell>
          <cell r="M28">
            <v>225.95499999999993</v>
          </cell>
          <cell r="N28">
            <v>208.577</v>
          </cell>
          <cell r="O28">
            <v>0.33613006227915831</v>
          </cell>
          <cell r="P28">
            <v>0.23336947622314197</v>
          </cell>
          <cell r="Q28">
            <v>224.55555555555554</v>
          </cell>
          <cell r="R28">
            <v>240.89400000000001</v>
          </cell>
          <cell r="S28">
            <v>254.90300000000002</v>
          </cell>
          <cell r="T28">
            <v>160.78100000000001</v>
          </cell>
          <cell r="U28">
            <v>0.4982740497944409</v>
          </cell>
          <cell r="V28">
            <v>-5.4958160555191649E-2</v>
          </cell>
          <cell r="AA28">
            <v>5934.8</v>
          </cell>
          <cell r="AB28">
            <v>7487.1329999999998</v>
          </cell>
          <cell r="AC28">
            <v>4737.3969999999999</v>
          </cell>
          <cell r="AD28">
            <v>1707.3219999999999</v>
          </cell>
          <cell r="AE28">
            <v>1726.11</v>
          </cell>
          <cell r="AF28">
            <v>1028.4349999999999</v>
          </cell>
          <cell r="AG28">
            <v>653.54499999999996</v>
          </cell>
          <cell r="AH28">
            <v>265.68299999999999</v>
          </cell>
          <cell r="AI28">
            <v>233.15299999999999</v>
          </cell>
          <cell r="AJ28">
            <v>233.667</v>
          </cell>
          <cell r="AK28">
            <v>295.93200000000002</v>
          </cell>
          <cell r="AL28">
            <v>340.88200000000001</v>
          </cell>
          <cell r="AM28">
            <v>656.55</v>
          </cell>
          <cell r="AN28">
            <v>356.94200000000001</v>
          </cell>
          <cell r="AO28">
            <v>173.9</v>
          </cell>
          <cell r="AP28">
            <v>145.47300000000001</v>
          </cell>
          <cell r="AQ28">
            <v>149.23099999999999</v>
          </cell>
          <cell r="AR28">
            <v>187.946</v>
          </cell>
          <cell r="AS28">
            <v>235.53200000000001</v>
          </cell>
          <cell r="AT28">
            <v>793.54499999999996</v>
          </cell>
          <cell r="AU28">
            <v>471.33800000000002</v>
          </cell>
          <cell r="AV28">
            <v>93.688999999999993</v>
          </cell>
          <cell r="AW28">
            <v>41.006</v>
          </cell>
          <cell r="AX28">
            <v>160.53299999999999</v>
          </cell>
          <cell r="AY28">
            <v>174.392</v>
          </cell>
          <cell r="AZ28">
            <v>184.62100000000001</v>
          </cell>
          <cell r="BA28">
            <v>771.29899999999998</v>
          </cell>
          <cell r="BB28">
            <v>324.411</v>
          </cell>
          <cell r="BC28">
            <v>72.605999999999995</v>
          </cell>
          <cell r="BD28">
            <v>-11.512</v>
          </cell>
          <cell r="BE28">
            <v>114.43899999999999</v>
          </cell>
          <cell r="BF28">
            <v>223.864</v>
          </cell>
          <cell r="BG28">
            <v>130.81399999999999</v>
          </cell>
          <cell r="BH28">
            <v>-330.58499999999998</v>
          </cell>
          <cell r="BI28">
            <v>-1913.009</v>
          </cell>
          <cell r="BJ28">
            <v>-1766.4079999999999</v>
          </cell>
          <cell r="BK28">
            <v>-1730.2049999999999</v>
          </cell>
          <cell r="BL28">
            <v>-2136.2660000000001</v>
          </cell>
          <cell r="BM28">
            <v>-2690.3020000000001</v>
          </cell>
          <cell r="BN28">
            <v>2349.681</v>
          </cell>
          <cell r="BO28">
            <v>2385.8890000000001</v>
          </cell>
          <cell r="BP28">
            <v>2570.8490000000002</v>
          </cell>
          <cell r="BQ28">
            <v>2692.4470000000001</v>
          </cell>
          <cell r="BR28">
            <v>2975.7170000000001</v>
          </cell>
          <cell r="BS28">
            <v>3008.806</v>
          </cell>
        </row>
        <row r="29">
          <cell r="B29" t="str">
            <v>GARAN</v>
          </cell>
          <cell r="C29">
            <v>43216.757835648146</v>
          </cell>
          <cell r="D29" t="str">
            <v>Banka</v>
          </cell>
          <cell r="E29">
            <v>4708</v>
          </cell>
          <cell r="F29">
            <v>3787.7649999999999</v>
          </cell>
          <cell r="G29">
            <v>4189.2659999999996</v>
          </cell>
          <cell r="H29">
            <v>3189.1869999999999</v>
          </cell>
          <cell r="I29">
            <v>0.18768984070234818</v>
          </cell>
          <cell r="J29">
            <v>-9.5840416913129833E-2</v>
          </cell>
          <cell r="K29" t="str">
            <v>-</v>
          </cell>
          <cell r="L29">
            <v>2268.1410000000001</v>
          </cell>
          <cell r="M29">
            <v>2153.7139999999999</v>
          </cell>
          <cell r="N29">
            <v>1736.127</v>
          </cell>
          <cell r="O29">
            <v>0.30643725948620126</v>
          </cell>
          <cell r="P29">
            <v>5.3130081338562229E-2</v>
          </cell>
          <cell r="Q29">
            <v>1656.0288065774762</v>
          </cell>
          <cell r="R29">
            <v>1996.251</v>
          </cell>
          <cell r="S29">
            <v>1699.0690000000004</v>
          </cell>
          <cell r="T29">
            <v>1525.549</v>
          </cell>
          <cell r="U29">
            <v>0.30854597263018091</v>
          </cell>
          <cell r="V29">
            <v>0.17490872942770386</v>
          </cell>
          <cell r="AA29">
            <v>39942</v>
          </cell>
          <cell r="AB29">
            <v>14468.35</v>
          </cell>
          <cell r="AC29">
            <v>11096.941999999999</v>
          </cell>
          <cell r="AD29">
            <v>3472.471</v>
          </cell>
          <cell r="AE29">
            <v>3617.4259999999999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5543.9030000000002</v>
          </cell>
          <cell r="AP29">
            <v>5851.57</v>
          </cell>
          <cell r="AQ29">
            <v>6162.9189999999999</v>
          </cell>
          <cell r="AR29">
            <v>6539.4709999999995</v>
          </cell>
          <cell r="AS29">
            <v>6633.6689999999999</v>
          </cell>
          <cell r="AT29">
            <v>0</v>
          </cell>
          <cell r="AU29">
            <v>0</v>
          </cell>
          <cell r="AV29">
            <v>66.382999999999996</v>
          </cell>
          <cell r="AW29">
            <v>69.349999999999994</v>
          </cell>
          <cell r="AX29">
            <v>221104.193</v>
          </cell>
          <cell r="AY29">
            <v>78.513000000000005</v>
          </cell>
          <cell r="AZ29">
            <v>77.433000000000007</v>
          </cell>
          <cell r="BA29">
            <v>6343.92</v>
          </cell>
          <cell r="BB29">
            <v>5070.549</v>
          </cell>
          <cell r="BC29">
            <v>507.37299999999999</v>
          </cell>
          <cell r="BD29">
            <v>282.678</v>
          </cell>
          <cell r="BE29">
            <v>127.709</v>
          </cell>
          <cell r="BF29">
            <v>210.791</v>
          </cell>
          <cell r="BG29">
            <v>222.75899999999999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35539.08</v>
          </cell>
          <cell r="BO29">
            <v>36368.716999999997</v>
          </cell>
          <cell r="BP29">
            <v>38008.04</v>
          </cell>
          <cell r="BQ29">
            <v>39549.624000000003</v>
          </cell>
          <cell r="BR29">
            <v>41331.21</v>
          </cell>
          <cell r="BS29">
            <v>42385.006999999998</v>
          </cell>
        </row>
        <row r="30">
          <cell r="B30" t="str">
            <v>BFREN</v>
          </cell>
          <cell r="C30">
            <v>43216.757939814815</v>
          </cell>
          <cell r="D30" t="str">
            <v>Sanayi</v>
          </cell>
          <cell r="E30" t="str">
            <v>-</v>
          </cell>
          <cell r="F30">
            <v>47.715778</v>
          </cell>
          <cell r="G30">
            <v>49.443957999999995</v>
          </cell>
          <cell r="H30">
            <v>35.357740999999997</v>
          </cell>
          <cell r="I30">
            <v>0.34951432558997486</v>
          </cell>
          <cell r="J30">
            <v>-3.4952298923965452E-2</v>
          </cell>
          <cell r="K30" t="str">
            <v>-</v>
          </cell>
          <cell r="L30">
            <v>8.4555209999999992</v>
          </cell>
          <cell r="M30">
            <v>4.1710990000000017</v>
          </cell>
          <cell r="N30">
            <v>4.2553450000000002</v>
          </cell>
          <cell r="O30">
            <v>0.98703536376016499</v>
          </cell>
          <cell r="P30">
            <v>1.0271686191097347</v>
          </cell>
          <cell r="Q30" t="str">
            <v>-</v>
          </cell>
          <cell r="R30">
            <v>9.2647080000000006</v>
          </cell>
          <cell r="S30">
            <v>6.0819980000000005</v>
          </cell>
          <cell r="T30">
            <v>4.3123469999999999</v>
          </cell>
          <cell r="U30">
            <v>1.1484143089598313</v>
          </cell>
          <cell r="V30">
            <v>0.52330007342981699</v>
          </cell>
          <cell r="AA30">
            <v>410</v>
          </cell>
          <cell r="AB30">
            <v>161.084307</v>
          </cell>
          <cell r="AC30">
            <v>112.484499</v>
          </cell>
          <cell r="AD30">
            <v>37.492910000000002</v>
          </cell>
          <cell r="AE30">
            <v>38.789698000000001</v>
          </cell>
          <cell r="AF30">
            <v>28.580648</v>
          </cell>
          <cell r="AG30">
            <v>18.219915</v>
          </cell>
          <cell r="AH30">
            <v>4.8188019999999998</v>
          </cell>
          <cell r="AI30">
            <v>6.2655630000000002</v>
          </cell>
          <cell r="AJ30">
            <v>8.9802579999999992</v>
          </cell>
          <cell r="AK30">
            <v>8.5160260000000001</v>
          </cell>
          <cell r="AL30">
            <v>9.1922420000000002</v>
          </cell>
          <cell r="AM30">
            <v>18.265633000000001</v>
          </cell>
          <cell r="AN30">
            <v>12.091265999999999</v>
          </cell>
          <cell r="AO30">
            <v>3.2387440000000001</v>
          </cell>
          <cell r="AP30">
            <v>4.6214829999999996</v>
          </cell>
          <cell r="AQ30">
            <v>7.2290479999999997</v>
          </cell>
          <cell r="AR30">
            <v>3.1763590000000002</v>
          </cell>
          <cell r="AS30">
            <v>7.4744590000000004</v>
          </cell>
          <cell r="AT30">
            <v>22.200292000000001</v>
          </cell>
          <cell r="AU30">
            <v>15.859124</v>
          </cell>
          <cell r="AV30">
            <v>3.4018899999999999</v>
          </cell>
          <cell r="AW30">
            <v>3.8618700000000001</v>
          </cell>
          <cell r="AX30">
            <v>5.0155209999999997</v>
          </cell>
          <cell r="AY30">
            <v>5.5587669999999996</v>
          </cell>
          <cell r="AZ30">
            <v>8.2150809999999996</v>
          </cell>
          <cell r="BA30">
            <v>21.49456</v>
          </cell>
          <cell r="BB30">
            <v>18.505859999999998</v>
          </cell>
          <cell r="BC30">
            <v>2.9401890000000002</v>
          </cell>
          <cell r="BD30">
            <v>2.711643</v>
          </cell>
          <cell r="BE30">
            <v>10.116977</v>
          </cell>
          <cell r="BF30">
            <v>4.3207550000000001</v>
          </cell>
          <cell r="BG30">
            <v>6.7794619999999997</v>
          </cell>
          <cell r="BH30">
            <v>-29.369202000000001</v>
          </cell>
          <cell r="BI30">
            <v>-26.666598</v>
          </cell>
          <cell r="BJ30">
            <v>-21.91058</v>
          </cell>
          <cell r="BK30">
            <v>-33.184857999999998</v>
          </cell>
          <cell r="BL30">
            <v>-32.248018999999999</v>
          </cell>
          <cell r="BM30">
            <v>-33.842664999999997</v>
          </cell>
          <cell r="BN30">
            <v>58.342652000000001</v>
          </cell>
          <cell r="BO30">
            <v>62.654998999999997</v>
          </cell>
          <cell r="BP30">
            <v>52.127890999999998</v>
          </cell>
          <cell r="BQ30">
            <v>58.907350999999998</v>
          </cell>
          <cell r="BR30">
            <v>64.702860999999999</v>
          </cell>
          <cell r="BS30">
            <v>73.967568999999997</v>
          </cell>
        </row>
        <row r="31">
          <cell r="B31" t="str">
            <v>AKGRT</v>
          </cell>
          <cell r="C31">
            <v>43216.75849537037</v>
          </cell>
          <cell r="D31" t="str">
            <v>Sigorta</v>
          </cell>
          <cell r="E31" t="str">
            <v/>
          </cell>
          <cell r="F31">
            <v>82.051173000000006</v>
          </cell>
          <cell r="G31">
            <v>65.955604999999991</v>
          </cell>
          <cell r="H31">
            <v>46.760086000000001</v>
          </cell>
          <cell r="I31">
            <v>0.75472673424937686</v>
          </cell>
          <cell r="J31">
            <v>0.2440363938743344</v>
          </cell>
          <cell r="K31" t="str">
            <v/>
          </cell>
          <cell r="L31">
            <v>82.057591000000002</v>
          </cell>
          <cell r="M31">
            <v>65.887924999999996</v>
          </cell>
          <cell r="N31">
            <v>46.731986999999997</v>
          </cell>
          <cell r="O31">
            <v>0.755919152335637</v>
          </cell>
          <cell r="P31">
            <v>0.24541167444565914</v>
          </cell>
          <cell r="Q31">
            <v>49.666666666666664</v>
          </cell>
          <cell r="R31">
            <v>51.256962999999999</v>
          </cell>
          <cell r="S31">
            <v>41.150846000000001</v>
          </cell>
          <cell r="T31">
            <v>27.402609000000002</v>
          </cell>
          <cell r="U31">
            <v>0.87051397186304391</v>
          </cell>
          <cell r="V31">
            <v>0.2455871016600728</v>
          </cell>
          <cell r="AA31">
            <v>1373.94</v>
          </cell>
          <cell r="AB31">
            <v>292.44363199999998</v>
          </cell>
          <cell r="AC31">
            <v>201.63696400000001</v>
          </cell>
          <cell r="AD31">
            <v>125.394071</v>
          </cell>
          <cell r="AE31">
            <v>123.93291499999999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39.842865000000003</v>
          </cell>
          <cell r="AP31">
            <v>43.027512999999999</v>
          </cell>
          <cell r="AQ31">
            <v>42.437558000000003</v>
          </cell>
          <cell r="AR31">
            <v>46.544719000000001</v>
          </cell>
          <cell r="AS31">
            <v>46.159801000000002</v>
          </cell>
          <cell r="AT31">
            <v>0</v>
          </cell>
          <cell r="AU31">
            <v>0</v>
          </cell>
          <cell r="AV31">
            <v>13.119263999999999</v>
          </cell>
          <cell r="AW31">
            <v>-6.2812919999999997</v>
          </cell>
          <cell r="AX31">
            <v>3.8951989999999999</v>
          </cell>
          <cell r="AY31">
            <v>4.3231659999999996</v>
          </cell>
          <cell r="AZ31">
            <v>4.6363729999999999</v>
          </cell>
          <cell r="BA31">
            <v>126.986683</v>
          </cell>
          <cell r="BB31">
            <v>57.154561999999999</v>
          </cell>
          <cell r="BC31">
            <v>1965.518971</v>
          </cell>
          <cell r="BD31">
            <v>1983.3298110000001</v>
          </cell>
          <cell r="BE31">
            <v>2000.10904</v>
          </cell>
          <cell r="BF31">
            <v>2307.7930660000002</v>
          </cell>
          <cell r="BG31">
            <v>2436.4633370000001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493.89501899999999</v>
          </cell>
          <cell r="BO31">
            <v>430.89717300000001</v>
          </cell>
          <cell r="BP31">
            <v>467.186216</v>
          </cell>
          <cell r="BQ31">
            <v>587.11247100000003</v>
          </cell>
          <cell r="BR31">
            <v>629.10256500000003</v>
          </cell>
          <cell r="BS31">
            <v>570.60920199999998</v>
          </cell>
        </row>
        <row r="32">
          <cell r="B32" t="str">
            <v>FROTO</v>
          </cell>
          <cell r="C32">
            <v>43216.759583333333</v>
          </cell>
          <cell r="D32" t="str">
            <v>Sanayi</v>
          </cell>
          <cell r="E32">
            <v>6898.9984611419923</v>
          </cell>
          <cell r="F32">
            <v>7282.01</v>
          </cell>
          <cell r="G32">
            <v>8203.0499999999993</v>
          </cell>
          <cell r="H32">
            <v>5394.8770000000004</v>
          </cell>
          <cell r="I32">
            <v>0.34980093151335967</v>
          </cell>
          <cell r="J32">
            <v>-0.11228018846648491</v>
          </cell>
          <cell r="K32">
            <v>546.28571428571433</v>
          </cell>
          <cell r="L32">
            <v>593.83699999999999</v>
          </cell>
          <cell r="M32">
            <v>594.67700000000013</v>
          </cell>
          <cell r="N32">
            <v>437.065</v>
          </cell>
          <cell r="O32">
            <v>0.35869264297072512</v>
          </cell>
          <cell r="P32">
            <v>-1.4125315087015755E-3</v>
          </cell>
          <cell r="Q32">
            <v>371.18992266912727</v>
          </cell>
          <cell r="R32">
            <v>432.26499999999999</v>
          </cell>
          <cell r="S32">
            <v>510.11899999999991</v>
          </cell>
          <cell r="T32">
            <v>272.26799999999997</v>
          </cell>
          <cell r="U32">
            <v>0.5876452612866736</v>
          </cell>
          <cell r="V32">
            <v>-0.15261929079293246</v>
          </cell>
          <cell r="AA32">
            <v>19791.324000000001</v>
          </cell>
          <cell r="AB32">
            <v>25341.29</v>
          </cell>
          <cell r="AC32">
            <v>18289.107</v>
          </cell>
          <cell r="AD32">
            <v>6257.730963</v>
          </cell>
          <cell r="AE32">
            <v>5485.6320370000003</v>
          </cell>
          <cell r="AF32">
            <v>2637.1950000000002</v>
          </cell>
          <cell r="AG32">
            <v>2086.0619999999999</v>
          </cell>
          <cell r="AH32">
            <v>552.30999999999995</v>
          </cell>
          <cell r="AI32">
            <v>619.59566600000005</v>
          </cell>
          <cell r="AJ32">
            <v>628.08299999999997</v>
          </cell>
          <cell r="AK32">
            <v>837.20600000000002</v>
          </cell>
          <cell r="AL32">
            <v>757.32100000000003</v>
          </cell>
          <cell r="AM32">
            <v>1526.22</v>
          </cell>
          <cell r="AN32">
            <v>1028.914</v>
          </cell>
          <cell r="AO32">
            <v>319.08999999999997</v>
          </cell>
          <cell r="AP32">
            <v>358.78554800000001</v>
          </cell>
          <cell r="AQ32">
            <v>374.16300000000001</v>
          </cell>
          <cell r="AR32">
            <v>474.18099999999998</v>
          </cell>
          <cell r="AS32">
            <v>465.67500000000001</v>
          </cell>
          <cell r="AT32">
            <v>1999.8440000000001</v>
          </cell>
          <cell r="AU32">
            <v>1485.3009999999999</v>
          </cell>
          <cell r="AV32">
            <v>390.81914499999999</v>
          </cell>
          <cell r="AW32">
            <v>312.867954</v>
          </cell>
          <cell r="AX32">
            <v>419.23599999999999</v>
          </cell>
          <cell r="AY32">
            <v>476.74107500000002</v>
          </cell>
          <cell r="AZ32">
            <v>491.36092500000001</v>
          </cell>
          <cell r="BA32">
            <v>1489.9829999999999</v>
          </cell>
          <cell r="BB32">
            <v>955.30799999999999</v>
          </cell>
          <cell r="BC32">
            <v>261.05216100000001</v>
          </cell>
          <cell r="BD32">
            <v>173.91900000000001</v>
          </cell>
          <cell r="BE32">
            <v>317.286</v>
          </cell>
          <cell r="BF32">
            <v>361.64989500000001</v>
          </cell>
          <cell r="BG32">
            <v>345.94600000000003</v>
          </cell>
          <cell r="BH32">
            <v>1663.097</v>
          </cell>
          <cell r="BI32">
            <v>1706.443448</v>
          </cell>
          <cell r="BJ32">
            <v>1838.971274</v>
          </cell>
          <cell r="BK32">
            <v>2031.9159999999999</v>
          </cell>
          <cell r="BL32">
            <v>1798.1020000000001</v>
          </cell>
          <cell r="BM32">
            <v>2025.3679999999999</v>
          </cell>
          <cell r="BN32">
            <v>3163.6190000000001</v>
          </cell>
          <cell r="BO32">
            <v>2973.5255189999998</v>
          </cell>
          <cell r="BP32">
            <v>3331.6907200000001</v>
          </cell>
          <cell r="BQ32">
            <v>3638.319</v>
          </cell>
          <cell r="BR32">
            <v>3695.8589999999999</v>
          </cell>
          <cell r="BS32">
            <v>3227.384</v>
          </cell>
        </row>
        <row r="33">
          <cell r="B33" t="str">
            <v>SODA</v>
          </cell>
          <cell r="C33">
            <v>43216.76</v>
          </cell>
          <cell r="D33" t="str">
            <v>Sanayi</v>
          </cell>
          <cell r="E33">
            <v>675.83333333333337</v>
          </cell>
          <cell r="F33">
            <v>700.93499999999995</v>
          </cell>
          <cell r="G33">
            <v>757.66159900000002</v>
          </cell>
          <cell r="H33">
            <v>592.48</v>
          </cell>
          <cell r="I33">
            <v>0.18305259249257344</v>
          </cell>
          <cell r="J33">
            <v>-7.4870627038338355E-2</v>
          </cell>
          <cell r="K33">
            <v>175.83333333333334</v>
          </cell>
          <cell r="L33">
            <v>184.81</v>
          </cell>
          <cell r="M33">
            <v>157.55577499999998</v>
          </cell>
          <cell r="N33">
            <v>162.226</v>
          </cell>
          <cell r="O33">
            <v>0.13921319640501517</v>
          </cell>
          <cell r="P33">
            <v>0.17298144101668145</v>
          </cell>
          <cell r="Q33">
            <v>206</v>
          </cell>
          <cell r="R33">
            <v>238.511</v>
          </cell>
          <cell r="S33">
            <v>238.47965799999997</v>
          </cell>
          <cell r="T33">
            <v>167.95</v>
          </cell>
          <cell r="U33">
            <v>0.42013099136647813</v>
          </cell>
          <cell r="V33">
            <v>1.3142420725897885E-4</v>
          </cell>
          <cell r="AA33">
            <v>4590</v>
          </cell>
          <cell r="AB33">
            <v>2451.2919999999999</v>
          </cell>
          <cell r="AC33">
            <v>2067.6999999999998</v>
          </cell>
          <cell r="AD33">
            <v>529.93477299999995</v>
          </cell>
          <cell r="AE33">
            <v>571.21562800000004</v>
          </cell>
          <cell r="AF33">
            <v>853.92899999999997</v>
          </cell>
          <cell r="AG33">
            <v>673.12699999999995</v>
          </cell>
          <cell r="AH33">
            <v>219.89</v>
          </cell>
          <cell r="AI33">
            <v>172.26684399999999</v>
          </cell>
          <cell r="AJ33">
            <v>171.40484799999999</v>
          </cell>
          <cell r="AK33">
            <v>323.42622799999998</v>
          </cell>
          <cell r="AL33">
            <v>259.68099999999998</v>
          </cell>
          <cell r="AM33">
            <v>480.29399999999998</v>
          </cell>
          <cell r="AN33">
            <v>416.12400000000002</v>
          </cell>
          <cell r="AO33">
            <v>129.27500000000001</v>
          </cell>
          <cell r="AP33">
            <v>112.719173</v>
          </cell>
          <cell r="AQ33">
            <v>115.87854</v>
          </cell>
          <cell r="AR33">
            <v>122.421396</v>
          </cell>
          <cell r="AS33">
            <v>149.85499999999999</v>
          </cell>
          <cell r="AT33">
            <v>615.91499999999996</v>
          </cell>
          <cell r="AU33">
            <v>514.00699999999995</v>
          </cell>
          <cell r="AV33">
            <v>119.19714999999999</v>
          </cell>
          <cell r="AW33">
            <v>135.80963600000001</v>
          </cell>
          <cell r="AX33">
            <v>141.780947</v>
          </cell>
          <cell r="AY33">
            <v>145.947608</v>
          </cell>
          <cell r="AZ33">
            <v>150.18561700000001</v>
          </cell>
          <cell r="BA33">
            <v>661.08699999999999</v>
          </cell>
          <cell r="BB33">
            <v>575.80499999999995</v>
          </cell>
          <cell r="BC33">
            <v>111.04415400000001</v>
          </cell>
          <cell r="BD33">
            <v>132.57047299999999</v>
          </cell>
          <cell r="BE33">
            <v>245.460498</v>
          </cell>
          <cell r="BF33">
            <v>115.830753</v>
          </cell>
          <cell r="BG33">
            <v>139.04818299999999</v>
          </cell>
          <cell r="BH33">
            <v>-686.51199999999994</v>
          </cell>
          <cell r="BI33">
            <v>-618.42573700000003</v>
          </cell>
          <cell r="BJ33">
            <v>-570.41696100000001</v>
          </cell>
          <cell r="BK33">
            <v>-458.08995700000003</v>
          </cell>
          <cell r="BL33">
            <v>-498.21</v>
          </cell>
          <cell r="BM33">
            <v>-623.721</v>
          </cell>
          <cell r="BN33">
            <v>2598.7359999999999</v>
          </cell>
          <cell r="BO33">
            <v>2600.4592520000001</v>
          </cell>
          <cell r="BP33">
            <v>2735.5672049999998</v>
          </cell>
          <cell r="BQ33">
            <v>2908.078927</v>
          </cell>
          <cell r="BR33">
            <v>3187.9250000000002</v>
          </cell>
          <cell r="BS33">
            <v>3265.6770000000001</v>
          </cell>
        </row>
        <row r="34">
          <cell r="B34" t="str">
            <v>EREGL</v>
          </cell>
          <cell r="C34">
            <v>43216.761643518519</v>
          </cell>
          <cell r="D34" t="str">
            <v>Sanayi</v>
          </cell>
          <cell r="E34">
            <v>5297.2236823740004</v>
          </cell>
          <cell r="F34">
            <v>5419.8689999999997</v>
          </cell>
          <cell r="G34">
            <v>5405.4980000000014</v>
          </cell>
          <cell r="H34">
            <v>4214.0410000000002</v>
          </cell>
          <cell r="I34">
            <v>0.28614529379282239</v>
          </cell>
          <cell r="J34">
            <v>2.6585894583621705E-3</v>
          </cell>
          <cell r="K34">
            <v>1657.3636363636363</v>
          </cell>
          <cell r="L34">
            <v>1710.4870000000001</v>
          </cell>
          <cell r="M34">
            <v>1699.2979999999998</v>
          </cell>
          <cell r="N34">
            <v>1336.029</v>
          </cell>
          <cell r="O34">
            <v>0.28027685027795068</v>
          </cell>
          <cell r="P34">
            <v>6.5844837103323783E-3</v>
          </cell>
          <cell r="Q34">
            <v>1145.5978886336288</v>
          </cell>
          <cell r="R34">
            <v>1063.2470000000001</v>
          </cell>
          <cell r="S34">
            <v>1192.1890000000003</v>
          </cell>
          <cell r="T34">
            <v>930.11</v>
          </cell>
          <cell r="U34">
            <v>0.14314113384438398</v>
          </cell>
          <cell r="V34">
            <v>-0.10815566994830539</v>
          </cell>
          <cell r="AA34">
            <v>37240</v>
          </cell>
          <cell r="AB34">
            <v>18643.914000000001</v>
          </cell>
          <cell r="AC34">
            <v>11636.504000000001</v>
          </cell>
          <cell r="AD34">
            <v>4661.4179999999997</v>
          </cell>
          <cell r="AE34">
            <v>4362.9570000000003</v>
          </cell>
          <cell r="AF34">
            <v>5162.9539999999997</v>
          </cell>
          <cell r="AG34">
            <v>2470.1790000000001</v>
          </cell>
          <cell r="AH34">
            <v>1282.7329999999999</v>
          </cell>
          <cell r="AI34">
            <v>1151.5329999999999</v>
          </cell>
          <cell r="AJ34">
            <v>1106.2380000000001</v>
          </cell>
          <cell r="AK34">
            <v>1645.4680000000001</v>
          </cell>
          <cell r="AL34">
            <v>1687.55</v>
          </cell>
          <cell r="AM34">
            <v>4663.1559999999999</v>
          </cell>
          <cell r="AN34">
            <v>2029.6010000000001</v>
          </cell>
          <cell r="AO34">
            <v>1159.1849999999999</v>
          </cell>
          <cell r="AP34">
            <v>1026.7170000000001</v>
          </cell>
          <cell r="AQ34">
            <v>989.68100000000004</v>
          </cell>
          <cell r="AR34">
            <v>1510.5909999999999</v>
          </cell>
          <cell r="AS34">
            <v>1530.588</v>
          </cell>
          <cell r="AT34">
            <v>5382.8509999999997</v>
          </cell>
          <cell r="AU34">
            <v>2687.38</v>
          </cell>
          <cell r="AV34">
            <v>558.58699999999999</v>
          </cell>
          <cell r="AW34">
            <v>808.11</v>
          </cell>
          <cell r="AX34">
            <v>1016.421</v>
          </cell>
          <cell r="AY34">
            <v>1185.54</v>
          </cell>
          <cell r="AZ34">
            <v>1161.9839999999999</v>
          </cell>
          <cell r="BA34">
            <v>3753.7550000000001</v>
          </cell>
          <cell r="BB34">
            <v>1516.4380000000001</v>
          </cell>
          <cell r="BC34">
            <v>317.98099999999999</v>
          </cell>
          <cell r="BD34">
            <v>495.84399999999999</v>
          </cell>
          <cell r="BE34">
            <v>538.66800000000001</v>
          </cell>
          <cell r="BF34">
            <v>867.38400000000001</v>
          </cell>
          <cell r="BG34">
            <v>792.16499999999996</v>
          </cell>
          <cell r="BH34">
            <v>-667.423</v>
          </cell>
          <cell r="BI34">
            <v>-1027.703</v>
          </cell>
          <cell r="BJ34">
            <v>-225.464</v>
          </cell>
          <cell r="BK34">
            <v>-1447.607</v>
          </cell>
          <cell r="BL34">
            <v>-2545.0120000000002</v>
          </cell>
          <cell r="BM34">
            <v>-4321.6289999999999</v>
          </cell>
          <cell r="BN34">
            <v>15207.669</v>
          </cell>
          <cell r="BO34">
            <v>15204.573</v>
          </cell>
          <cell r="BP34">
            <v>15484.627</v>
          </cell>
          <cell r="BQ34">
            <v>16459.712</v>
          </cell>
          <cell r="BR34">
            <v>18684.383000000002</v>
          </cell>
          <cell r="BS34">
            <v>17818.09</v>
          </cell>
        </row>
        <row r="35">
          <cell r="B35" t="str">
            <v>ANACM</v>
          </cell>
          <cell r="C35">
            <v>43216.765104166669</v>
          </cell>
          <cell r="D35" t="str">
            <v>Sanayi</v>
          </cell>
          <cell r="E35">
            <v>553.66666666666663</v>
          </cell>
          <cell r="F35">
            <v>545.05399999999997</v>
          </cell>
          <cell r="G35">
            <v>713.34707600000002</v>
          </cell>
          <cell r="H35">
            <v>533.56100000000004</v>
          </cell>
          <cell r="I35">
            <v>2.1540180035647172E-2</v>
          </cell>
          <cell r="J35">
            <v>-0.23592032779286254</v>
          </cell>
          <cell r="K35">
            <v>127.16666666666667</v>
          </cell>
          <cell r="L35">
            <v>136.35900000000001</v>
          </cell>
          <cell r="M35">
            <v>169.40244200000001</v>
          </cell>
          <cell r="N35">
            <v>109.163</v>
          </cell>
          <cell r="O35">
            <v>0.24913203191557587</v>
          </cell>
          <cell r="P35">
            <v>-0.19505882919916817</v>
          </cell>
          <cell r="Q35">
            <v>39.833333333333336</v>
          </cell>
          <cell r="R35">
            <v>63.64</v>
          </cell>
          <cell r="S35">
            <v>14.019577999999996</v>
          </cell>
          <cell r="T35">
            <v>43.317</v>
          </cell>
          <cell r="U35">
            <v>0.46916914837130919</v>
          </cell>
          <cell r="V35">
            <v>3.5393663061755509</v>
          </cell>
          <cell r="AA35">
            <v>2392.5000006380001</v>
          </cell>
          <cell r="AB35">
            <v>2410.837</v>
          </cell>
          <cell r="AC35">
            <v>1830.0440000000001</v>
          </cell>
          <cell r="AD35">
            <v>583.92720499999996</v>
          </cell>
          <cell r="AE35">
            <v>580.00171899999998</v>
          </cell>
          <cell r="AF35">
            <v>670.64300000000003</v>
          </cell>
          <cell r="AG35">
            <v>456.64699999999999</v>
          </cell>
          <cell r="AH35">
            <v>139.084</v>
          </cell>
          <cell r="AI35">
            <v>145.73833300000001</v>
          </cell>
          <cell r="AJ35">
            <v>153.37507299999999</v>
          </cell>
          <cell r="AK35">
            <v>251.43229400000001</v>
          </cell>
          <cell r="AL35">
            <v>165.72399999999999</v>
          </cell>
          <cell r="AM35">
            <v>245.785</v>
          </cell>
          <cell r="AN35">
            <v>95.271000000000001</v>
          </cell>
          <cell r="AO35">
            <v>37.466999999999999</v>
          </cell>
          <cell r="AP35">
            <v>51.012633999999998</v>
          </cell>
          <cell r="AQ35">
            <v>65.753750999999994</v>
          </cell>
          <cell r="AR35">
            <v>91.550747000000001</v>
          </cell>
          <cell r="AS35">
            <v>58.113999999999997</v>
          </cell>
          <cell r="AT35">
            <v>542.25</v>
          </cell>
          <cell r="AU35">
            <v>340.03800000000001</v>
          </cell>
          <cell r="AV35">
            <v>96.005747999999997</v>
          </cell>
          <cell r="AW35">
            <v>113.36830500000001</v>
          </cell>
          <cell r="AX35">
            <v>70.923738999999998</v>
          </cell>
          <cell r="AY35">
            <v>123.898314</v>
          </cell>
          <cell r="AZ35">
            <v>139.78624400000001</v>
          </cell>
          <cell r="BA35">
            <v>181.31700000000001</v>
          </cell>
          <cell r="BB35">
            <v>456.858</v>
          </cell>
          <cell r="BC35">
            <v>129.31383700000001</v>
          </cell>
          <cell r="BD35">
            <v>36.581327999999999</v>
          </cell>
          <cell r="BE35">
            <v>37.569896999999997</v>
          </cell>
          <cell r="BF35">
            <v>70.954103000000003</v>
          </cell>
          <cell r="BG35">
            <v>55.581532000000003</v>
          </cell>
          <cell r="BH35">
            <v>930.68299999999999</v>
          </cell>
          <cell r="BI35">
            <v>978.73183400000005</v>
          </cell>
          <cell r="BJ35">
            <v>840.43888000000004</v>
          </cell>
          <cell r="BK35">
            <v>906.46327399999996</v>
          </cell>
          <cell r="BL35">
            <v>1205.357</v>
          </cell>
          <cell r="BM35">
            <v>1359.3679999999999</v>
          </cell>
          <cell r="BN35">
            <v>1802.7429999999999</v>
          </cell>
          <cell r="BO35">
            <v>1797.2182680000001</v>
          </cell>
          <cell r="BP35">
            <v>1835.3990899999999</v>
          </cell>
          <cell r="BQ35">
            <v>1889.28907</v>
          </cell>
          <cell r="BR35">
            <v>1892.2629999999999</v>
          </cell>
          <cell r="BS35">
            <v>1878.7619999999999</v>
          </cell>
        </row>
        <row r="36">
          <cell r="B36" t="str">
            <v>GOODY</v>
          </cell>
          <cell r="C36">
            <v>43216.773692129631</v>
          </cell>
          <cell r="D36" t="str">
            <v>Sanayi</v>
          </cell>
          <cell r="E36" t="str">
            <v>-</v>
          </cell>
          <cell r="F36">
            <v>557.410573</v>
          </cell>
          <cell r="G36">
            <v>515.11395100000004</v>
          </cell>
          <cell r="H36">
            <v>420.17255299999999</v>
          </cell>
          <cell r="I36">
            <v>0.32662300052711912</v>
          </cell>
          <cell r="J36">
            <v>8.2111194849001423E-2</v>
          </cell>
          <cell r="K36" t="str">
            <v>-</v>
          </cell>
          <cell r="L36">
            <v>69.631456999999997</v>
          </cell>
          <cell r="M36">
            <v>57.313018</v>
          </cell>
          <cell r="N36">
            <v>52.491275999999999</v>
          </cell>
          <cell r="O36">
            <v>0.32653389869966198</v>
          </cell>
          <cell r="P36">
            <v>0.21493265282243557</v>
          </cell>
          <cell r="Q36" t="str">
            <v>-</v>
          </cell>
          <cell r="R36">
            <v>41.994779000000001</v>
          </cell>
          <cell r="S36">
            <v>39.850096000000001</v>
          </cell>
          <cell r="T36">
            <v>33.991253999999998</v>
          </cell>
          <cell r="U36">
            <v>0.23545836231873074</v>
          </cell>
          <cell r="V36">
            <v>5.3818766208242108E-2</v>
          </cell>
          <cell r="AA36">
            <v>980.1</v>
          </cell>
          <cell r="AB36">
            <v>1832.2308419999999</v>
          </cell>
          <cell r="AC36">
            <v>1356.670903</v>
          </cell>
          <cell r="AD36">
            <v>403.99740400000002</v>
          </cell>
          <cell r="AE36">
            <v>492.946934</v>
          </cell>
          <cell r="AF36">
            <v>267.526881</v>
          </cell>
          <cell r="AG36">
            <v>224.29044500000001</v>
          </cell>
          <cell r="AH36">
            <v>79.894642000000005</v>
          </cell>
          <cell r="AI36">
            <v>62.693733000000002</v>
          </cell>
          <cell r="AJ36">
            <v>36.926386999999998</v>
          </cell>
          <cell r="AK36">
            <v>89.300421</v>
          </cell>
          <cell r="AL36">
            <v>99.490425000000002</v>
          </cell>
          <cell r="AM36">
            <v>127.77126699999999</v>
          </cell>
          <cell r="AN36">
            <v>92.446288999999993</v>
          </cell>
          <cell r="AO36">
            <v>44.342533000000003</v>
          </cell>
          <cell r="AP36">
            <v>33.276448000000002</v>
          </cell>
          <cell r="AQ36">
            <v>2.7882060000000002</v>
          </cell>
          <cell r="AR36">
            <v>48.652382000000003</v>
          </cell>
          <cell r="AS36">
            <v>60.856023999999998</v>
          </cell>
          <cell r="AT36">
            <v>161.478926</v>
          </cell>
          <cell r="AU36">
            <v>122.898038</v>
          </cell>
          <cell r="AV36">
            <v>34.692039000000001</v>
          </cell>
          <cell r="AW36">
            <v>28.332241</v>
          </cell>
          <cell r="AX36">
            <v>36.618856999999998</v>
          </cell>
          <cell r="AY36">
            <v>40.378008000000001</v>
          </cell>
          <cell r="AZ36">
            <v>11.296624</v>
          </cell>
          <cell r="BA36">
            <v>102.275936</v>
          </cell>
          <cell r="BB36">
            <v>45.964989000000003</v>
          </cell>
          <cell r="BC36">
            <v>22.831928999999999</v>
          </cell>
          <cell r="BD36">
            <v>-13.990803</v>
          </cell>
          <cell r="BE36">
            <v>27.169177999999999</v>
          </cell>
          <cell r="BF36">
            <v>29.465661000000001</v>
          </cell>
          <cell r="BG36">
            <v>-1.031075</v>
          </cell>
          <cell r="BH36">
            <v>-37.453792999999997</v>
          </cell>
          <cell r="BI36">
            <v>-13.058263999999999</v>
          </cell>
          <cell r="BJ36">
            <v>45.005079000000002</v>
          </cell>
          <cell r="BK36">
            <v>127.756424</v>
          </cell>
          <cell r="BL36">
            <v>57.685639000000002</v>
          </cell>
          <cell r="BM36">
            <v>70.267452000000006</v>
          </cell>
          <cell r="BN36">
            <v>455.53607599999998</v>
          </cell>
          <cell r="BO36">
            <v>480.89384699999999</v>
          </cell>
          <cell r="BP36">
            <v>510.359511</v>
          </cell>
          <cell r="BQ36">
            <v>509.32843500000001</v>
          </cell>
          <cell r="BR36">
            <v>548.56262100000004</v>
          </cell>
          <cell r="BS36">
            <v>570.94476499999996</v>
          </cell>
        </row>
        <row r="37">
          <cell r="B37" t="str">
            <v>BOSSA</v>
          </cell>
          <cell r="C37">
            <v>43216.777407407404</v>
          </cell>
          <cell r="D37" t="str">
            <v>Sanayi</v>
          </cell>
          <cell r="E37" t="str">
            <v>-</v>
          </cell>
          <cell r="F37">
            <v>110.887868</v>
          </cell>
          <cell r="G37">
            <v>104.14334599999995</v>
          </cell>
          <cell r="H37">
            <v>82.214205000000007</v>
          </cell>
          <cell r="I37">
            <v>0.34876774640100194</v>
          </cell>
          <cell r="J37">
            <v>6.4761909992790523E-2</v>
          </cell>
          <cell r="K37" t="str">
            <v>-</v>
          </cell>
          <cell r="L37">
            <v>31.827691999999999</v>
          </cell>
          <cell r="M37">
            <v>26.228606999999997</v>
          </cell>
          <cell r="N37">
            <v>9.1929490000000005</v>
          </cell>
          <cell r="O37">
            <v>2.4621852030289735</v>
          </cell>
          <cell r="P37">
            <v>0.21347245013812599</v>
          </cell>
          <cell r="Q37" t="str">
            <v>-</v>
          </cell>
          <cell r="R37">
            <v>2.0943309999999999</v>
          </cell>
          <cell r="S37">
            <v>-12.859504999999999</v>
          </cell>
          <cell r="T37">
            <v>-11.001049999999999</v>
          </cell>
          <cell r="U37" t="str">
            <v>a.d.</v>
          </cell>
          <cell r="V37" t="str">
            <v>a.d.</v>
          </cell>
          <cell r="AA37">
            <v>217.8842721</v>
          </cell>
          <cell r="AB37">
            <v>373.26119899999998</v>
          </cell>
          <cell r="AC37">
            <v>361.20023300000003</v>
          </cell>
          <cell r="AD37">
            <v>91.359233000000003</v>
          </cell>
          <cell r="AE37">
            <v>95.544415000000001</v>
          </cell>
          <cell r="AF37">
            <v>101.569965</v>
          </cell>
          <cell r="AG37">
            <v>78.789568000000003</v>
          </cell>
          <cell r="AH37">
            <v>19.322157000000001</v>
          </cell>
          <cell r="AI37">
            <v>22.148454999999998</v>
          </cell>
          <cell r="AJ37">
            <v>25.952985999999999</v>
          </cell>
          <cell r="AK37">
            <v>34.146366999999998</v>
          </cell>
          <cell r="AL37">
            <v>39.281965</v>
          </cell>
          <cell r="AM37">
            <v>48.334896000000001</v>
          </cell>
          <cell r="AN37">
            <v>17.049737</v>
          </cell>
          <cell r="AO37">
            <v>4.9307740000000004</v>
          </cell>
          <cell r="AP37">
            <v>7.3818140000000003</v>
          </cell>
          <cell r="AQ37">
            <v>13.910042000000001</v>
          </cell>
          <cell r="AR37">
            <v>22.070222000000001</v>
          </cell>
          <cell r="AS37">
            <v>27.935209</v>
          </cell>
          <cell r="AT37">
            <v>65.491698999999997</v>
          </cell>
          <cell r="AU37">
            <v>36.223900999999998</v>
          </cell>
          <cell r="AV37">
            <v>14.583871</v>
          </cell>
          <cell r="AW37">
            <v>5.6681400000000002</v>
          </cell>
          <cell r="AX37">
            <v>6.6156180000000004</v>
          </cell>
          <cell r="AY37">
            <v>11.618302</v>
          </cell>
          <cell r="AZ37">
            <v>18.409797000000001</v>
          </cell>
          <cell r="BA37">
            <v>7.6719679999999997</v>
          </cell>
          <cell r="BB37">
            <v>-47.234462000000001</v>
          </cell>
          <cell r="BC37">
            <v>7.5957730000000003</v>
          </cell>
          <cell r="BD37">
            <v>-0.90717199999999998</v>
          </cell>
          <cell r="BE37">
            <v>-57.363750000000003</v>
          </cell>
          <cell r="BF37">
            <v>10.987536</v>
          </cell>
          <cell r="BG37">
            <v>8.825177</v>
          </cell>
          <cell r="BH37">
            <v>250.71891500000001</v>
          </cell>
          <cell r="BI37">
            <v>242.32000199999999</v>
          </cell>
          <cell r="BJ37">
            <v>250.45014399999999</v>
          </cell>
          <cell r="BK37">
            <v>284.16993200000002</v>
          </cell>
          <cell r="BL37">
            <v>320.08461199999999</v>
          </cell>
          <cell r="BM37">
            <v>357.42401999999998</v>
          </cell>
          <cell r="BN37">
            <v>51.293581000000003</v>
          </cell>
          <cell r="BO37">
            <v>297.53558800000002</v>
          </cell>
          <cell r="BP37">
            <v>307.11816499999998</v>
          </cell>
          <cell r="BQ37">
            <v>314.55069200000003</v>
          </cell>
          <cell r="BR37">
            <v>61.306514999999997</v>
          </cell>
          <cell r="BS37">
            <v>60.340828999999999</v>
          </cell>
        </row>
        <row r="38">
          <cell r="B38" t="str">
            <v>ARCLK</v>
          </cell>
          <cell r="C38">
            <v>43216.78398148148</v>
          </cell>
          <cell r="D38" t="str">
            <v>Sanayi</v>
          </cell>
          <cell r="E38">
            <v>5279.0012067153575</v>
          </cell>
          <cell r="F38">
            <v>5282.2179999999998</v>
          </cell>
          <cell r="G38">
            <v>5705.6720000000005</v>
          </cell>
          <cell r="H38">
            <v>4634.2539999999999</v>
          </cell>
          <cell r="I38">
            <v>0.13982056227388484</v>
          </cell>
          <cell r="J38">
            <v>-7.4216323686324914E-2</v>
          </cell>
          <cell r="K38">
            <v>485.48218360898335</v>
          </cell>
          <cell r="L38">
            <v>517.25800000000004</v>
          </cell>
          <cell r="M38">
            <v>428.71600000000012</v>
          </cell>
          <cell r="N38">
            <v>459.21300000000002</v>
          </cell>
          <cell r="O38">
            <v>0.12640103829813176</v>
          </cell>
          <cell r="P38">
            <v>0.20652833110963886</v>
          </cell>
          <cell r="Q38">
            <v>178.80075631459763</v>
          </cell>
          <cell r="R38">
            <v>176.852</v>
          </cell>
          <cell r="S38">
            <v>89.883999999999901</v>
          </cell>
          <cell r="T38">
            <v>240.739</v>
          </cell>
          <cell r="U38">
            <v>-0.26537868812282184</v>
          </cell>
          <cell r="V38">
            <v>0.96755818610653943</v>
          </cell>
          <cell r="AA38">
            <v>12163.107690000001</v>
          </cell>
          <cell r="AB38">
            <v>20840.613000000001</v>
          </cell>
          <cell r="AC38">
            <v>16096.172</v>
          </cell>
          <cell r="AD38">
            <v>5061.0770000000002</v>
          </cell>
          <cell r="AE38">
            <v>5439.61</v>
          </cell>
          <cell r="AF38">
            <v>6506.1989999999996</v>
          </cell>
          <cell r="AG38">
            <v>5339.56</v>
          </cell>
          <cell r="AH38">
            <v>1477.922</v>
          </cell>
          <cell r="AI38">
            <v>1554.393</v>
          </cell>
          <cell r="AJ38">
            <v>1724.623</v>
          </cell>
          <cell r="AK38">
            <v>1749.261</v>
          </cell>
          <cell r="AL38">
            <v>1650.672</v>
          </cell>
          <cell r="AM38">
            <v>1371.7439999999999</v>
          </cell>
          <cell r="AN38">
            <v>1197.777</v>
          </cell>
          <cell r="AO38">
            <v>327.49900000000002</v>
          </cell>
          <cell r="AP38">
            <v>354.90100000000001</v>
          </cell>
          <cell r="AQ38">
            <v>405.00099999999998</v>
          </cell>
          <cell r="AR38">
            <v>284.34300000000002</v>
          </cell>
          <cell r="AS38">
            <v>367.68299999999999</v>
          </cell>
          <cell r="AT38">
            <v>1919.931</v>
          </cell>
          <cell r="AU38">
            <v>1636.4590000000001</v>
          </cell>
          <cell r="AV38">
            <v>419.78399999999999</v>
          </cell>
          <cell r="AW38">
            <v>444.88499999999999</v>
          </cell>
          <cell r="AX38">
            <v>396.96699999999998</v>
          </cell>
          <cell r="AY38">
            <v>489.84399999999999</v>
          </cell>
          <cell r="AZ38">
            <v>542.15800000000002</v>
          </cell>
          <cell r="BA38">
            <v>842.94899999999996</v>
          </cell>
          <cell r="BB38">
            <v>1299.912</v>
          </cell>
          <cell r="BC38">
            <v>652.00900000000001</v>
          </cell>
          <cell r="BD38">
            <v>262.82100000000003</v>
          </cell>
          <cell r="BE38">
            <v>229.381</v>
          </cell>
          <cell r="BF38">
            <v>256.58100000000002</v>
          </cell>
          <cell r="BG38">
            <v>256.23</v>
          </cell>
          <cell r="BH38">
            <v>3215.7840000000001</v>
          </cell>
          <cell r="BI38">
            <v>3863.904</v>
          </cell>
          <cell r="BJ38">
            <v>4757.9979999999996</v>
          </cell>
          <cell r="BK38">
            <v>4999.7389999999996</v>
          </cell>
          <cell r="BL38">
            <v>4794.1390000000001</v>
          </cell>
          <cell r="BM38">
            <v>5639.8509999999997</v>
          </cell>
          <cell r="BN38">
            <v>5977.9470000000001</v>
          </cell>
          <cell r="BO38">
            <v>6023.0389999999998</v>
          </cell>
          <cell r="BP38">
            <v>6192.8940000000002</v>
          </cell>
          <cell r="BQ38">
            <v>6513.5739999999996</v>
          </cell>
          <cell r="BR38">
            <v>6880.9979999999996</v>
          </cell>
          <cell r="BS38">
            <v>6742.55</v>
          </cell>
        </row>
        <row r="39">
          <cell r="B39" t="str">
            <v>CELHA</v>
          </cell>
          <cell r="C39">
            <v>43216.834328703706</v>
          </cell>
          <cell r="D39" t="str">
            <v>Sanayi</v>
          </cell>
          <cell r="E39" t="str">
            <v>-</v>
          </cell>
          <cell r="F39">
            <v>78.244579999999999</v>
          </cell>
          <cell r="G39">
            <v>64.611435</v>
          </cell>
          <cell r="H39">
            <v>48.535456000000003</v>
          </cell>
          <cell r="I39">
            <v>0.61211177247412674</v>
          </cell>
          <cell r="J39">
            <v>0.21100204630960451</v>
          </cell>
          <cell r="K39" t="str">
            <v>-</v>
          </cell>
          <cell r="L39">
            <v>11.405804</v>
          </cell>
          <cell r="M39">
            <v>7.4718720000000012</v>
          </cell>
          <cell r="N39">
            <v>6.7379749999999996</v>
          </cell>
          <cell r="O39">
            <v>0.69276436911683414</v>
          </cell>
          <cell r="P39">
            <v>0.5264988479460031</v>
          </cell>
          <cell r="Q39" t="str">
            <v>-</v>
          </cell>
          <cell r="R39">
            <v>6.5711950000000003</v>
          </cell>
          <cell r="S39">
            <v>3.4216829999999998</v>
          </cell>
          <cell r="T39">
            <v>3.0606749999999998</v>
          </cell>
          <cell r="U39">
            <v>1.146975748813579</v>
          </cell>
          <cell r="V39">
            <v>0.92045697979619989</v>
          </cell>
          <cell r="AA39">
            <v>141.9</v>
          </cell>
          <cell r="AB39">
            <v>225.12138200000001</v>
          </cell>
          <cell r="AC39">
            <v>152.90402900000001</v>
          </cell>
          <cell r="AD39">
            <v>54.979951999999997</v>
          </cell>
          <cell r="AE39">
            <v>56.994539000000003</v>
          </cell>
          <cell r="AF39">
            <v>38.015101999999999</v>
          </cell>
          <cell r="AG39">
            <v>21.574487000000001</v>
          </cell>
          <cell r="AH39">
            <v>9.0334579999999995</v>
          </cell>
          <cell r="AI39">
            <v>8.331118</v>
          </cell>
          <cell r="AJ39">
            <v>8.9236699999999995</v>
          </cell>
          <cell r="AK39">
            <v>11.726856</v>
          </cell>
          <cell r="AL39">
            <v>15.759479000000001</v>
          </cell>
          <cell r="AM39">
            <v>19.909075000000001</v>
          </cell>
          <cell r="AN39">
            <v>7.9974150000000002</v>
          </cell>
          <cell r="AO39">
            <v>5.6606820000000004</v>
          </cell>
          <cell r="AP39">
            <v>3.9184420000000002</v>
          </cell>
          <cell r="AQ39">
            <v>4.3743590000000001</v>
          </cell>
          <cell r="AR39">
            <v>5.9555920000000002</v>
          </cell>
          <cell r="AS39">
            <v>10.082862</v>
          </cell>
          <cell r="AT39">
            <v>25.159303000000001</v>
          </cell>
          <cell r="AU39">
            <v>12.768072</v>
          </cell>
          <cell r="AV39">
            <v>3.812392</v>
          </cell>
          <cell r="AW39">
            <v>2.6626989999999999</v>
          </cell>
          <cell r="AX39">
            <v>4.6110800000000003</v>
          </cell>
          <cell r="AY39">
            <v>5.1544040000000004</v>
          </cell>
          <cell r="AZ39">
            <v>5.7950520000000001</v>
          </cell>
          <cell r="BA39">
            <v>10.76507</v>
          </cell>
          <cell r="BB39">
            <v>2.0585360000000001</v>
          </cell>
          <cell r="BC39">
            <v>2.3322769999999999</v>
          </cell>
          <cell r="BD39">
            <v>-4.3359000000000002E-2</v>
          </cell>
          <cell r="BE39">
            <v>-0.10877199999999999</v>
          </cell>
          <cell r="BF39">
            <v>2.1906189999999999</v>
          </cell>
          <cell r="BG39">
            <v>2.0920930000000002</v>
          </cell>
          <cell r="BH39">
            <v>10.108110999999999</v>
          </cell>
          <cell r="BI39">
            <v>15.062644000000001</v>
          </cell>
          <cell r="BJ39">
            <v>13.859118</v>
          </cell>
          <cell r="BK39">
            <v>1.47651</v>
          </cell>
          <cell r="BL39">
            <v>13.377329</v>
          </cell>
          <cell r="BM39">
            <v>17.947182999999999</v>
          </cell>
          <cell r="BN39">
            <v>33.582765999999999</v>
          </cell>
          <cell r="BO39">
            <v>35.488441000000002</v>
          </cell>
          <cell r="BP39">
            <v>37.67906</v>
          </cell>
          <cell r="BQ39">
            <v>39.771152999999998</v>
          </cell>
          <cell r="BR39">
            <v>42.616669999999999</v>
          </cell>
          <cell r="BS39">
            <v>43.907865000000001</v>
          </cell>
        </row>
        <row r="40">
          <cell r="B40" t="str">
            <v>TOASO</v>
          </cell>
          <cell r="C40">
            <v>43216.83798611111</v>
          </cell>
          <cell r="D40" t="str">
            <v>Sanayi</v>
          </cell>
          <cell r="E40">
            <v>4395.5001214813483</v>
          </cell>
          <cell r="F40">
            <v>4441.125</v>
          </cell>
          <cell r="G40">
            <v>5067.4230000000007</v>
          </cell>
          <cell r="H40">
            <v>4098.2610000000004</v>
          </cell>
          <cell r="I40">
            <v>8.36608502972358E-2</v>
          </cell>
          <cell r="J40">
            <v>-0.12359299786104305</v>
          </cell>
          <cell r="K40">
            <v>504.31512870307409</v>
          </cell>
          <cell r="L40">
            <v>514.69399999999996</v>
          </cell>
          <cell r="M40">
            <v>656.3</v>
          </cell>
          <cell r="N40">
            <v>431.79500000000002</v>
          </cell>
          <cell r="O40">
            <v>0.19198693824615831</v>
          </cell>
          <cell r="P40">
            <v>-0.21576413225658997</v>
          </cell>
          <cell r="Q40">
            <v>278.42010759968008</v>
          </cell>
          <cell r="R40">
            <v>324.99299999999999</v>
          </cell>
          <cell r="S40">
            <v>424.29300000000001</v>
          </cell>
          <cell r="T40">
            <v>262.40800000000002</v>
          </cell>
          <cell r="U40">
            <v>0.23850263711472208</v>
          </cell>
          <cell r="V40">
            <v>-0.23403638523378889</v>
          </cell>
          <cell r="AA40">
            <v>12600</v>
          </cell>
          <cell r="AB40">
            <v>17868.647000000001</v>
          </cell>
          <cell r="AC40">
            <v>14605.281000000001</v>
          </cell>
          <cell r="AD40">
            <v>4593.9390000000003</v>
          </cell>
          <cell r="AE40">
            <v>3903.5340000000001</v>
          </cell>
          <cell r="AF40">
            <v>2026.2049999999999</v>
          </cell>
          <cell r="AG40">
            <v>1447.741</v>
          </cell>
          <cell r="AH40">
            <v>420.21199999999999</v>
          </cell>
          <cell r="AI40">
            <v>467.404</v>
          </cell>
          <cell r="AJ40">
            <v>439.84500000000003</v>
          </cell>
          <cell r="AK40">
            <v>698.74400000000003</v>
          </cell>
          <cell r="AL40">
            <v>491.71300000000002</v>
          </cell>
          <cell r="AM40">
            <v>1304.7760000000001</v>
          </cell>
          <cell r="AN40">
            <v>843.89599999999996</v>
          </cell>
          <cell r="AO40">
            <v>272.83999999999997</v>
          </cell>
          <cell r="AP40">
            <v>301.09500000000003</v>
          </cell>
          <cell r="AQ40">
            <v>270.73200000000003</v>
          </cell>
          <cell r="AR40">
            <v>460.10899999999998</v>
          </cell>
          <cell r="AS40">
            <v>326.238</v>
          </cell>
          <cell r="AT40">
            <v>2001.4549999999999</v>
          </cell>
          <cell r="AU40">
            <v>1366.527</v>
          </cell>
          <cell r="AV40">
            <v>338.41699999999997</v>
          </cell>
          <cell r="AW40">
            <v>302.19799999999998</v>
          </cell>
          <cell r="AX40">
            <v>441.75200000000001</v>
          </cell>
          <cell r="AY40">
            <v>470.00799999999998</v>
          </cell>
          <cell r="AZ40">
            <v>443.35199999999998</v>
          </cell>
          <cell r="BA40">
            <v>1282.818</v>
          </cell>
          <cell r="BB40">
            <v>970.22799999999995</v>
          </cell>
          <cell r="BC40">
            <v>239.37299999999999</v>
          </cell>
          <cell r="BD40">
            <v>209.56399999999999</v>
          </cell>
          <cell r="BE40">
            <v>280.80399999999997</v>
          </cell>
          <cell r="BF40">
            <v>312.483</v>
          </cell>
          <cell r="BG40">
            <v>283.63400000000001</v>
          </cell>
          <cell r="BH40">
            <v>2632.4160000000002</v>
          </cell>
          <cell r="BI40">
            <v>2170.59</v>
          </cell>
          <cell r="BJ40">
            <v>2668.7080000000001</v>
          </cell>
          <cell r="BK40">
            <v>2664.4070000000002</v>
          </cell>
          <cell r="BL40">
            <v>2571.4189999999999</v>
          </cell>
          <cell r="BM40">
            <v>2787.3440000000001</v>
          </cell>
          <cell r="BN40">
            <v>2957.451</v>
          </cell>
          <cell r="BO40">
            <v>2805.2739999999999</v>
          </cell>
          <cell r="BP40">
            <v>3068.165</v>
          </cell>
          <cell r="BQ40">
            <v>3277.6840000000002</v>
          </cell>
          <cell r="BR40">
            <v>3583.0369999999998</v>
          </cell>
          <cell r="BS40">
            <v>2987.6129999999998</v>
          </cell>
        </row>
        <row r="41">
          <cell r="B41" t="str">
            <v>MIPAZ</v>
          </cell>
          <cell r="C41">
            <v>43216.862222222226</v>
          </cell>
          <cell r="D41" t="str">
            <v>Sanayi</v>
          </cell>
          <cell r="E41" t="str">
            <v>-</v>
          </cell>
          <cell r="F41">
            <v>0.80508500000000005</v>
          </cell>
          <cell r="G41">
            <v>0.91525400000000001</v>
          </cell>
          <cell r="H41">
            <v>1.118644</v>
          </cell>
          <cell r="I41">
            <v>-0.28030275941228844</v>
          </cell>
          <cell r="J41">
            <v>-0.12036986454033516</v>
          </cell>
          <cell r="K41" t="str">
            <v>-</v>
          </cell>
          <cell r="L41">
            <v>-0.35241</v>
          </cell>
          <cell r="M41">
            <v>-0.30067399999999989</v>
          </cell>
          <cell r="N41">
            <v>-0.45437300000000003</v>
          </cell>
          <cell r="O41" t="str">
            <v>a.d.</v>
          </cell>
          <cell r="P41" t="str">
            <v>a.d.</v>
          </cell>
          <cell r="Q41" t="str">
            <v>-</v>
          </cell>
          <cell r="R41">
            <v>-1.023793</v>
          </cell>
          <cell r="S41">
            <v>-0.54235300000000031</v>
          </cell>
          <cell r="T41">
            <v>-9.3401879999999995</v>
          </cell>
          <cell r="U41" t="str">
            <v>a.d.</v>
          </cell>
          <cell r="V41" t="str">
            <v>a.d.</v>
          </cell>
          <cell r="AA41">
            <v>283.58437368</v>
          </cell>
          <cell r="AB41">
            <v>3.2143999999999999</v>
          </cell>
          <cell r="AC41">
            <v>7.0203389999999999</v>
          </cell>
          <cell r="AD41">
            <v>1.172185</v>
          </cell>
          <cell r="AE41">
            <v>8.3169999999999997E-3</v>
          </cell>
          <cell r="AF41">
            <v>0.76466400000000001</v>
          </cell>
          <cell r="AG41">
            <v>2.6530000000000001E-2</v>
          </cell>
          <cell r="AH41">
            <v>0.28338999999999998</v>
          </cell>
          <cell r="AI41">
            <v>0.22808100000000001</v>
          </cell>
          <cell r="AJ41">
            <v>8.3169999999999997E-3</v>
          </cell>
          <cell r="AK41">
            <v>0.24487600000000001</v>
          </cell>
          <cell r="AL41">
            <v>0.20313899999999999</v>
          </cell>
          <cell r="AM41">
            <v>-1.4323319999999999</v>
          </cell>
          <cell r="AN41">
            <v>-2.8284199999999999</v>
          </cell>
          <cell r="AO41">
            <v>-0.455428</v>
          </cell>
          <cell r="AP41">
            <v>-0.34228199999999998</v>
          </cell>
          <cell r="AQ41">
            <v>-0.33339600000000003</v>
          </cell>
          <cell r="AR41">
            <v>-0.30122599999999999</v>
          </cell>
          <cell r="AS41">
            <v>-0.35311399999999998</v>
          </cell>
          <cell r="AT41">
            <v>-1.4299759999999999</v>
          </cell>
          <cell r="AU41">
            <v>-2.8264109999999998</v>
          </cell>
          <cell r="AV41">
            <v>-0.75930900000000001</v>
          </cell>
          <cell r="AW41">
            <v>-0.60072800000000004</v>
          </cell>
          <cell r="AX41">
            <v>-0.75074200000000002</v>
          </cell>
          <cell r="AY41">
            <v>-0.34212500000000001</v>
          </cell>
          <cell r="AZ41">
            <v>-0.33280399999999999</v>
          </cell>
          <cell r="BA41">
            <v>-12.135557</v>
          </cell>
          <cell r="BB41">
            <v>45.005566999999999</v>
          </cell>
          <cell r="BC41">
            <v>-0.19979</v>
          </cell>
          <cell r="BD41">
            <v>7.689E-2</v>
          </cell>
          <cell r="BE41">
            <v>46.357837000000004</v>
          </cell>
          <cell r="BF41">
            <v>-1.179068</v>
          </cell>
          <cell r="BG41">
            <v>-1.0739479999999999</v>
          </cell>
          <cell r="BH41">
            <v>4.8923319999999997</v>
          </cell>
          <cell r="BI41">
            <v>14.487411</v>
          </cell>
          <cell r="BJ41">
            <v>13.141582</v>
          </cell>
          <cell r="BK41">
            <v>13.678768</v>
          </cell>
          <cell r="BL41">
            <v>13.427129000000001</v>
          </cell>
          <cell r="BM41">
            <v>16.418223999999999</v>
          </cell>
          <cell r="BN41">
            <v>168.59508099999999</v>
          </cell>
          <cell r="BO41">
            <v>159.25489300000001</v>
          </cell>
          <cell r="BP41">
            <v>158.07582500000001</v>
          </cell>
          <cell r="BQ41">
            <v>157.00187700000001</v>
          </cell>
          <cell r="BR41">
            <v>156.445381</v>
          </cell>
          <cell r="BS41">
            <v>155.42158800000001</v>
          </cell>
        </row>
        <row r="42">
          <cell r="B42" t="str">
            <v>ICBCT</v>
          </cell>
          <cell r="C42">
            <v>43217.0002662037</v>
          </cell>
          <cell r="D42" t="str">
            <v>Banka</v>
          </cell>
          <cell r="E42" t="str">
            <v>-</v>
          </cell>
          <cell r="F42">
            <v>106.395</v>
          </cell>
          <cell r="G42">
            <v>107.809</v>
          </cell>
          <cell r="H42">
            <v>85.3</v>
          </cell>
          <cell r="I42">
            <v>0.24730363423212198</v>
          </cell>
          <cell r="J42">
            <v>-1.3115788106744297E-2</v>
          </cell>
          <cell r="K42" t="str">
            <v>-</v>
          </cell>
          <cell r="L42">
            <v>38.985999999999997</v>
          </cell>
          <cell r="M42">
            <v>2.9769999999999897</v>
          </cell>
          <cell r="N42">
            <v>44.484000000000002</v>
          </cell>
          <cell r="O42">
            <v>-0.12359500044959992</v>
          </cell>
          <cell r="P42">
            <v>12.095733960362827</v>
          </cell>
          <cell r="Q42" t="str">
            <v>-</v>
          </cell>
          <cell r="R42">
            <v>33.561999999999998</v>
          </cell>
          <cell r="S42">
            <v>-5.7139999999999986</v>
          </cell>
          <cell r="T42">
            <v>32.238999999999997</v>
          </cell>
          <cell r="U42">
            <v>4.1037253016532826E-2</v>
          </cell>
          <cell r="V42" t="str">
            <v>a.d.</v>
          </cell>
          <cell r="AA42">
            <v>5082.6000000000004</v>
          </cell>
          <cell r="AB42">
            <v>352.327</v>
          </cell>
          <cell r="AC42">
            <v>212.64400000000001</v>
          </cell>
          <cell r="AD42">
            <v>89.055999999999997</v>
          </cell>
          <cell r="AE42">
            <v>70.162000000000006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25</v>
          </cell>
          <cell r="AP42">
            <v>25</v>
          </cell>
          <cell r="AQ42">
            <v>25</v>
          </cell>
          <cell r="AR42">
            <v>75.998000000000005</v>
          </cell>
          <cell r="AS42">
            <v>75.998000000000005</v>
          </cell>
          <cell r="AT42">
            <v>0</v>
          </cell>
          <cell r="AU42">
            <v>0</v>
          </cell>
          <cell r="AV42">
            <v>1970.1610000000001</v>
          </cell>
          <cell r="AW42">
            <v>-1967.883</v>
          </cell>
          <cell r="AX42">
            <v>1.2569999999999999</v>
          </cell>
          <cell r="AY42">
            <v>1.462</v>
          </cell>
          <cell r="AZ42">
            <v>1.468</v>
          </cell>
          <cell r="BA42">
            <v>42.484000000000002</v>
          </cell>
          <cell r="BB42">
            <v>13.7</v>
          </cell>
          <cell r="BC42">
            <v>0.59199999999999997</v>
          </cell>
          <cell r="BD42">
            <v>4.3949999999999996</v>
          </cell>
          <cell r="BE42">
            <v>8.891</v>
          </cell>
          <cell r="BF42">
            <v>8.2739999999999991</v>
          </cell>
          <cell r="BG42">
            <v>4.6719999999999997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594.50699999999995</v>
          </cell>
          <cell r="BO42">
            <v>640.94600000000003</v>
          </cell>
          <cell r="BP42">
            <v>1095.7829999999999</v>
          </cell>
          <cell r="BQ42">
            <v>1103.03</v>
          </cell>
          <cell r="BR42">
            <v>1093.7239999999999</v>
          </cell>
          <cell r="BS42">
            <v>1156.105</v>
          </cell>
        </row>
        <row r="43">
          <cell r="B43" t="str">
            <v>DYOBY</v>
          </cell>
          <cell r="C43">
            <v>43217.757777777777</v>
          </cell>
          <cell r="D43" t="str">
            <v>Sanayi</v>
          </cell>
          <cell r="E43" t="str">
            <v>-</v>
          </cell>
          <cell r="F43">
            <v>262.59283299999998</v>
          </cell>
          <cell r="G43">
            <v>240.498786</v>
          </cell>
          <cell r="H43">
            <v>164.91221200000001</v>
          </cell>
          <cell r="I43">
            <v>0.59231890601285464</v>
          </cell>
          <cell r="J43">
            <v>9.1867603023991995E-2</v>
          </cell>
          <cell r="K43" t="str">
            <v>-</v>
          </cell>
          <cell r="L43">
            <v>42.283633000000002</v>
          </cell>
          <cell r="M43">
            <v>20.91571900000001</v>
          </cell>
          <cell r="N43">
            <v>13.190718</v>
          </cell>
          <cell r="O43">
            <v>2.2055596215459992</v>
          </cell>
          <cell r="P43">
            <v>1.0216198639884184</v>
          </cell>
          <cell r="Q43" t="str">
            <v>-</v>
          </cell>
          <cell r="R43">
            <v>12.324446999999999</v>
          </cell>
          <cell r="S43">
            <v>-5.7143329999999999</v>
          </cell>
          <cell r="T43">
            <v>-7.4863629999999999</v>
          </cell>
          <cell r="U43" t="str">
            <v>a.d.</v>
          </cell>
          <cell r="V43" t="str">
            <v>a.d.</v>
          </cell>
          <cell r="AA43">
            <v>580</v>
          </cell>
          <cell r="AB43">
            <v>923.67906500000004</v>
          </cell>
          <cell r="AC43">
            <v>773.25109099999997</v>
          </cell>
          <cell r="AD43">
            <v>257.86937899999998</v>
          </cell>
          <cell r="AE43">
            <v>260.39868799999999</v>
          </cell>
          <cell r="AF43">
            <v>256.91556800000001</v>
          </cell>
          <cell r="AG43">
            <v>263.60731399999997</v>
          </cell>
          <cell r="AH43">
            <v>48.429898999999999</v>
          </cell>
          <cell r="AI43">
            <v>68.153396999999998</v>
          </cell>
          <cell r="AJ43">
            <v>75.344406000000006</v>
          </cell>
          <cell r="AK43">
            <v>64.987865999999997</v>
          </cell>
          <cell r="AL43">
            <v>83.906902000000002</v>
          </cell>
          <cell r="AM43">
            <v>66.378381000000005</v>
          </cell>
          <cell r="AN43">
            <v>92.525133999999994</v>
          </cell>
          <cell r="AO43">
            <v>8.2326370000000004</v>
          </cell>
          <cell r="AP43">
            <v>15.023923</v>
          </cell>
          <cell r="AQ43">
            <v>27.901572000000002</v>
          </cell>
          <cell r="AR43">
            <v>15.220249000000001</v>
          </cell>
          <cell r="AS43">
            <v>35.399921999999997</v>
          </cell>
          <cell r="AT43">
            <v>86.570119000000005</v>
          </cell>
          <cell r="AU43">
            <v>111.67423599999999</v>
          </cell>
          <cell r="AV43">
            <v>49.41066</v>
          </cell>
          <cell r="AW43">
            <v>16.301884000000001</v>
          </cell>
          <cell r="AX43">
            <v>27.679127000000001</v>
          </cell>
          <cell r="AY43">
            <v>19.530851999999999</v>
          </cell>
          <cell r="AZ43">
            <v>32.932830000000003</v>
          </cell>
          <cell r="BA43">
            <v>-3.6154190000000002</v>
          </cell>
          <cell r="BB43">
            <v>11.532952</v>
          </cell>
          <cell r="BC43">
            <v>23.615442999999999</v>
          </cell>
          <cell r="BD43">
            <v>-10.136967</v>
          </cell>
          <cell r="BE43">
            <v>-4.015968</v>
          </cell>
          <cell r="BF43">
            <v>-1.02102</v>
          </cell>
          <cell r="BG43">
            <v>10.606297</v>
          </cell>
          <cell r="BH43">
            <v>349.23091199999999</v>
          </cell>
          <cell r="BI43">
            <v>390.05821200000003</v>
          </cell>
          <cell r="BJ43">
            <v>374.39496400000002</v>
          </cell>
          <cell r="BK43">
            <v>404.529967</v>
          </cell>
          <cell r="BL43">
            <v>376.50157799999999</v>
          </cell>
          <cell r="BM43">
            <v>471.13213000000002</v>
          </cell>
          <cell r="BN43">
            <v>119.674115</v>
          </cell>
          <cell r="BO43">
            <v>109.555453</v>
          </cell>
          <cell r="BP43">
            <v>108.519812</v>
          </cell>
          <cell r="BQ43">
            <v>117.57898400000001</v>
          </cell>
          <cell r="BR43">
            <v>148.90585999999999</v>
          </cell>
          <cell r="BS43">
            <v>157.67961500000001</v>
          </cell>
        </row>
        <row r="44">
          <cell r="B44" t="str">
            <v>HDFGS</v>
          </cell>
          <cell r="C44">
            <v>43217.758020833331</v>
          </cell>
          <cell r="D44" t="str">
            <v>Sanayi</v>
          </cell>
          <cell r="E44" t="str">
            <v>-</v>
          </cell>
          <cell r="F44">
            <v>5.2872199999999996</v>
          </cell>
          <cell r="G44">
            <v>53.499527</v>
          </cell>
          <cell r="H44">
            <v>3.8470230000000001</v>
          </cell>
          <cell r="I44">
            <v>0.37436662063106962</v>
          </cell>
          <cell r="J44">
            <v>-0.90117258419873503</v>
          </cell>
          <cell r="K44" t="str">
            <v>-</v>
          </cell>
          <cell r="L44">
            <v>4.0254050000000001</v>
          </cell>
          <cell r="M44">
            <v>33.626761000000002</v>
          </cell>
          <cell r="N44">
            <v>0.82845899999999995</v>
          </cell>
          <cell r="O44">
            <v>3.8589067171700719</v>
          </cell>
          <cell r="P44">
            <v>-0.88029162249673709</v>
          </cell>
          <cell r="Q44" t="str">
            <v>-</v>
          </cell>
          <cell r="R44">
            <v>4.0894139999999997</v>
          </cell>
          <cell r="S44">
            <v>33.783321000000001</v>
          </cell>
          <cell r="T44">
            <v>0.95754899999999998</v>
          </cell>
          <cell r="U44">
            <v>3.2707099062293414</v>
          </cell>
          <cell r="V44">
            <v>-0.87895168743179508</v>
          </cell>
          <cell r="AA44">
            <v>56.279999999999994</v>
          </cell>
          <cell r="AB44">
            <v>81.074551999999997</v>
          </cell>
          <cell r="AC44">
            <v>35.766720999999997</v>
          </cell>
          <cell r="AD44">
            <v>18.682047000000001</v>
          </cell>
          <cell r="AE44">
            <v>5.0459550000000002</v>
          </cell>
          <cell r="AF44">
            <v>39.376280000000001</v>
          </cell>
          <cell r="AG44">
            <v>2.539209</v>
          </cell>
          <cell r="AH44">
            <v>1.380428</v>
          </cell>
          <cell r="AI44">
            <v>2.1764100000000002</v>
          </cell>
          <cell r="AJ44">
            <v>1.778214</v>
          </cell>
          <cell r="AK44">
            <v>34.041227999999997</v>
          </cell>
          <cell r="AL44">
            <v>4.4583199999999996</v>
          </cell>
          <cell r="AM44">
            <v>37.330117000000001</v>
          </cell>
          <cell r="AN44">
            <v>0.98107200000000006</v>
          </cell>
          <cell r="AO44">
            <v>0.80938500000000002</v>
          </cell>
          <cell r="AP44">
            <v>1.729066</v>
          </cell>
          <cell r="AQ44">
            <v>1.192877</v>
          </cell>
          <cell r="AR44">
            <v>33.598788999999996</v>
          </cell>
          <cell r="AS44">
            <v>3.9947020000000002</v>
          </cell>
          <cell r="AT44">
            <v>37.416004000000001</v>
          </cell>
          <cell r="AU44">
            <v>1.031161</v>
          </cell>
          <cell r="AV44">
            <v>-1.5075540000000001</v>
          </cell>
          <cell r="AW44">
            <v>0.48950700000000003</v>
          </cell>
          <cell r="AX44">
            <v>1.2156499999999999</v>
          </cell>
          <cell r="AY44">
            <v>1.7480150000000001</v>
          </cell>
          <cell r="AZ44">
            <v>1.212769</v>
          </cell>
          <cell r="BA44">
            <v>37.978631999999998</v>
          </cell>
          <cell r="BB44">
            <v>1.523933</v>
          </cell>
          <cell r="BC44">
            <v>-1.403794</v>
          </cell>
          <cell r="BD44">
            <v>0.59235800000000005</v>
          </cell>
          <cell r="BE44">
            <v>1.4014169999999999</v>
          </cell>
          <cell r="BF44">
            <v>1.907473</v>
          </cell>
          <cell r="BG44">
            <v>1.3302890000000001</v>
          </cell>
          <cell r="BH44">
            <v>-22.836919999999999</v>
          </cell>
          <cell r="BI44">
            <v>-23.533829000000001</v>
          </cell>
          <cell r="BJ44">
            <v>-24.470186000000002</v>
          </cell>
          <cell r="BK44">
            <v>-24.802886999999998</v>
          </cell>
          <cell r="BL44">
            <v>-14.692216</v>
          </cell>
          <cell r="BM44">
            <v>-16.690097000000002</v>
          </cell>
          <cell r="BN44">
            <v>32.564965000000001</v>
          </cell>
          <cell r="BO44">
            <v>33.221854</v>
          </cell>
          <cell r="BP44">
            <v>35.114047999999997</v>
          </cell>
          <cell r="BQ44">
            <v>36.432831</v>
          </cell>
          <cell r="BR44">
            <v>70.215868999999998</v>
          </cell>
          <cell r="BS44">
            <v>74.305283000000003</v>
          </cell>
        </row>
        <row r="45">
          <cell r="B45" t="str">
            <v>CRDFA</v>
          </cell>
          <cell r="C45">
            <v>43217.758796296293</v>
          </cell>
          <cell r="D45" t="str">
            <v>Sanayi</v>
          </cell>
          <cell r="E45" t="str">
            <v>-</v>
          </cell>
          <cell r="F45">
            <v>0</v>
          </cell>
          <cell r="G45">
            <v>0</v>
          </cell>
          <cell r="H45">
            <v>0</v>
          </cell>
          <cell r="I45" t="str">
            <v>a.d.</v>
          </cell>
          <cell r="J45" t="str">
            <v>a.d.</v>
          </cell>
          <cell r="K45" t="str">
            <v>-</v>
          </cell>
          <cell r="L45">
            <v>28.737096999999999</v>
          </cell>
          <cell r="M45">
            <v>27.698415999999995</v>
          </cell>
          <cell r="N45">
            <v>29.057617</v>
          </cell>
          <cell r="O45">
            <v>-1.1030498474806194E-2</v>
          </cell>
          <cell r="P45">
            <v>3.7499653409783562E-2</v>
          </cell>
          <cell r="Q45" t="str">
            <v>-</v>
          </cell>
          <cell r="R45">
            <v>6.0759239999999997</v>
          </cell>
          <cell r="S45">
            <v>4.6697720000000018</v>
          </cell>
          <cell r="T45">
            <v>6.9805099999999998</v>
          </cell>
          <cell r="U45">
            <v>-0.12958737971867385</v>
          </cell>
          <cell r="V45">
            <v>0.30111791325143877</v>
          </cell>
          <cell r="AA45">
            <v>114.4</v>
          </cell>
          <cell r="AB45">
            <v>131.92935800000001</v>
          </cell>
          <cell r="AC45">
            <v>134.81527399999999</v>
          </cell>
          <cell r="AD45">
            <v>33.183875</v>
          </cell>
          <cell r="AE45">
            <v>32.809351999999997</v>
          </cell>
          <cell r="AF45">
            <v>131.92935800000001</v>
          </cell>
          <cell r="AG45">
            <v>134.81527399999999</v>
          </cell>
          <cell r="AH45">
            <v>33.357861999999997</v>
          </cell>
          <cell r="AI45">
            <v>33.183875</v>
          </cell>
          <cell r="AJ45">
            <v>32.809351999999997</v>
          </cell>
          <cell r="AK45">
            <v>32.578268999999999</v>
          </cell>
          <cell r="AL45">
            <v>33.275306999999998</v>
          </cell>
          <cell r="AM45">
            <v>112.376259</v>
          </cell>
          <cell r="AN45">
            <v>115.407928</v>
          </cell>
          <cell r="AO45">
            <v>28.876823999999999</v>
          </cell>
          <cell r="AP45">
            <v>27.286352000000001</v>
          </cell>
          <cell r="AQ45">
            <v>28.574611000000001</v>
          </cell>
          <cell r="AR45">
            <v>27.638472</v>
          </cell>
          <cell r="AS45">
            <v>28.679960000000001</v>
          </cell>
          <cell r="AT45">
            <v>112.618111</v>
          </cell>
          <cell r="AU45">
            <v>115.58872100000001</v>
          </cell>
          <cell r="AV45">
            <v>30.212181000000001</v>
          </cell>
          <cell r="AW45">
            <v>27.540462000000002</v>
          </cell>
          <cell r="AX45">
            <v>28.347857999999999</v>
          </cell>
          <cell r="AY45">
            <v>27.226811000000001</v>
          </cell>
          <cell r="AZ45">
            <v>28.635266999999999</v>
          </cell>
          <cell r="BA45">
            <v>22.970330000000001</v>
          </cell>
          <cell r="BB45">
            <v>25.391984999999998</v>
          </cell>
          <cell r="BC45">
            <v>5.8110390000000001</v>
          </cell>
          <cell r="BD45">
            <v>6.4405130000000002</v>
          </cell>
          <cell r="BE45">
            <v>6.941592</v>
          </cell>
          <cell r="BF45">
            <v>5.2658170000000002</v>
          </cell>
          <cell r="BG45">
            <v>6.0542299999999996</v>
          </cell>
          <cell r="BH45">
            <v>253.52643</v>
          </cell>
          <cell r="BI45">
            <v>296.60278299999999</v>
          </cell>
          <cell r="BJ45">
            <v>150.24596500000001</v>
          </cell>
          <cell r="BK45">
            <v>78.991366999999997</v>
          </cell>
          <cell r="BL45">
            <v>58.156841</v>
          </cell>
          <cell r="BM45">
            <v>-2.0357789999999998</v>
          </cell>
          <cell r="BN45">
            <v>149.94610499999999</v>
          </cell>
          <cell r="BO45">
            <v>156.926616</v>
          </cell>
          <cell r="BP45">
            <v>162.19243399999999</v>
          </cell>
          <cell r="BQ45">
            <v>145.96187800000001</v>
          </cell>
          <cell r="BR45">
            <v>150.641357</v>
          </cell>
          <cell r="BS45">
            <v>156.71728100000001</v>
          </cell>
        </row>
        <row r="46">
          <cell r="B46" t="str">
            <v>PETUN</v>
          </cell>
          <cell r="C46">
            <v>43217.759293981479</v>
          </cell>
          <cell r="D46" t="str">
            <v>Sanayi</v>
          </cell>
          <cell r="E46" t="str">
            <v/>
          </cell>
          <cell r="F46">
            <v>161.238901</v>
          </cell>
          <cell r="G46">
            <v>159.15626100000003</v>
          </cell>
          <cell r="H46">
            <v>153.35540900000001</v>
          </cell>
          <cell r="I46">
            <v>5.1406677152157076E-2</v>
          </cell>
          <cell r="J46">
            <v>1.3085504691518146E-2</v>
          </cell>
          <cell r="K46" t="str">
            <v/>
          </cell>
          <cell r="L46">
            <v>14.137693000000001</v>
          </cell>
          <cell r="M46">
            <v>14.174754</v>
          </cell>
          <cell r="N46">
            <v>17.584592000000001</v>
          </cell>
          <cell r="O46">
            <v>-0.19601813906174226</v>
          </cell>
          <cell r="P46">
            <v>-2.6145780025529364E-3</v>
          </cell>
          <cell r="Q46" t="str">
            <v/>
          </cell>
          <cell r="R46">
            <v>19.525957999999999</v>
          </cell>
          <cell r="S46">
            <v>12.251180999999995</v>
          </cell>
          <cell r="T46">
            <v>15.523383000000001</v>
          </cell>
          <cell r="U46">
            <v>0.25784167020809812</v>
          </cell>
          <cell r="V46">
            <v>0.59380209956901342</v>
          </cell>
          <cell r="AA46">
            <v>403.01550000000003</v>
          </cell>
          <cell r="AB46">
            <v>649.56614100000002</v>
          </cell>
          <cell r="AC46">
            <v>637.51996999999994</v>
          </cell>
          <cell r="AD46">
            <v>158.554856</v>
          </cell>
          <cell r="AE46">
            <v>178.49961500000001</v>
          </cell>
          <cell r="AF46">
            <v>97.873942</v>
          </cell>
          <cell r="AG46">
            <v>106.21763900000001</v>
          </cell>
          <cell r="AH46">
            <v>25.747</v>
          </cell>
          <cell r="AI46">
            <v>20.098004</v>
          </cell>
          <cell r="AJ46">
            <v>26.128989000000001</v>
          </cell>
          <cell r="AK46">
            <v>25.89995</v>
          </cell>
          <cell r="AL46">
            <v>25.440545</v>
          </cell>
          <cell r="AM46">
            <v>46.369912999999997</v>
          </cell>
          <cell r="AN46">
            <v>52.016182999999998</v>
          </cell>
          <cell r="AO46">
            <v>14.409855</v>
          </cell>
          <cell r="AP46">
            <v>8.1289750000000005</v>
          </cell>
          <cell r="AQ46">
            <v>12.998322</v>
          </cell>
          <cell r="AR46">
            <v>10.832762000000001</v>
          </cell>
          <cell r="AS46">
            <v>10.737857</v>
          </cell>
          <cell r="AT46">
            <v>59.390743999999998</v>
          </cell>
          <cell r="AU46">
            <v>64.236065999999994</v>
          </cell>
          <cell r="AV46">
            <v>13.522831999999999</v>
          </cell>
          <cell r="AW46">
            <v>17.033373000000001</v>
          </cell>
          <cell r="AX46">
            <v>16.431059000000001</v>
          </cell>
          <cell r="AY46">
            <v>11.371320000000001</v>
          </cell>
          <cell r="AZ46">
            <v>16.260078</v>
          </cell>
          <cell r="BA46">
            <v>59.312095999999997</v>
          </cell>
          <cell r="BB46">
            <v>59.689180999999998</v>
          </cell>
          <cell r="BC46">
            <v>13.738417999999999</v>
          </cell>
          <cell r="BD46">
            <v>16.362555</v>
          </cell>
          <cell r="BE46">
            <v>12.846133999999999</v>
          </cell>
          <cell r="BF46">
            <v>9.9314440000000008</v>
          </cell>
          <cell r="BG46">
            <v>21.606090999999999</v>
          </cell>
          <cell r="BH46">
            <v>-1.2472760000000001</v>
          </cell>
          <cell r="BI46">
            <v>-21.46247</v>
          </cell>
          <cell r="BJ46">
            <v>2.799423</v>
          </cell>
          <cell r="BK46">
            <v>-1.2017199999999999</v>
          </cell>
          <cell r="BL46">
            <v>2.8702019999999999</v>
          </cell>
          <cell r="BM46">
            <v>-2.7000310000000001</v>
          </cell>
          <cell r="BN46">
            <v>418.93293499999999</v>
          </cell>
          <cell r="BO46">
            <v>387.86373300000002</v>
          </cell>
          <cell r="BP46">
            <v>397.41981600000003</v>
          </cell>
          <cell r="BQ46">
            <v>419.18274700000001</v>
          </cell>
          <cell r="BR46">
            <v>501.49218100000002</v>
          </cell>
          <cell r="BS46">
            <v>497.32765599999999</v>
          </cell>
        </row>
        <row r="47">
          <cell r="B47" t="str">
            <v>JANTS</v>
          </cell>
          <cell r="C47">
            <v>43217.760520833333</v>
          </cell>
          <cell r="D47" t="str">
            <v>Sanayi</v>
          </cell>
          <cell r="E47" t="str">
            <v>-</v>
          </cell>
          <cell r="F47">
            <v>91.989790999999997</v>
          </cell>
          <cell r="G47">
            <v>79.928007000000008</v>
          </cell>
          <cell r="H47">
            <v>54.907432</v>
          </cell>
          <cell r="I47">
            <v>0.67536137912987804</v>
          </cell>
          <cell r="J47">
            <v>0.15090810408922106</v>
          </cell>
          <cell r="K47" t="str">
            <v>-</v>
          </cell>
          <cell r="L47">
            <v>17.093377</v>
          </cell>
          <cell r="M47">
            <v>8.7259750000000054</v>
          </cell>
          <cell r="N47">
            <v>11.676211</v>
          </cell>
          <cell r="O47">
            <v>0.46394896426589072</v>
          </cell>
          <cell r="P47">
            <v>0.95890740003265984</v>
          </cell>
          <cell r="Q47" t="str">
            <v>-</v>
          </cell>
          <cell r="R47">
            <v>10.869279000000001</v>
          </cell>
          <cell r="S47">
            <v>11.130867999999996</v>
          </cell>
          <cell r="T47">
            <v>9.5992960000000007</v>
          </cell>
          <cell r="U47">
            <v>0.13229959780383882</v>
          </cell>
          <cell r="V47">
            <v>-2.3501222007124234E-2</v>
          </cell>
          <cell r="AA47">
            <v>320.12400000000002</v>
          </cell>
          <cell r="AB47">
            <v>272.93024200000002</v>
          </cell>
          <cell r="AC47">
            <v>167.699434</v>
          </cell>
          <cell r="AD47">
            <v>67.549465999999995</v>
          </cell>
          <cell r="AE47">
            <v>70.545337000000004</v>
          </cell>
          <cell r="AF47">
            <v>66.550289000000006</v>
          </cell>
          <cell r="AG47">
            <v>31.767621999999999</v>
          </cell>
          <cell r="AH47">
            <v>14.908566</v>
          </cell>
          <cell r="AI47">
            <v>18.079858999999999</v>
          </cell>
          <cell r="AJ47">
            <v>19.817762999999999</v>
          </cell>
          <cell r="AK47">
            <v>13.744101000000001</v>
          </cell>
          <cell r="AL47">
            <v>23.404121</v>
          </cell>
          <cell r="AM47">
            <v>42.703457</v>
          </cell>
          <cell r="AN47">
            <v>13.156758</v>
          </cell>
          <cell r="AO47">
            <v>10.062203</v>
          </cell>
          <cell r="AP47">
            <v>12.071469</v>
          </cell>
          <cell r="AQ47">
            <v>13.504618000000001</v>
          </cell>
          <cell r="AR47">
            <v>7.0651669999999998</v>
          </cell>
          <cell r="AS47">
            <v>15.282829</v>
          </cell>
          <cell r="AT47">
            <v>48.187499000000003</v>
          </cell>
          <cell r="AU47">
            <v>18.907713999999999</v>
          </cell>
          <cell r="AV47">
            <v>4.9713240000000001</v>
          </cell>
          <cell r="AW47">
            <v>4.7109930000000002</v>
          </cell>
          <cell r="AX47">
            <v>2.5550459999999999</v>
          </cell>
          <cell r="AY47">
            <v>12.82569</v>
          </cell>
          <cell r="AZ47">
            <v>14.959623000000001</v>
          </cell>
          <cell r="BA47">
            <v>41.864227999999997</v>
          </cell>
          <cell r="BB47">
            <v>14.456042999999999</v>
          </cell>
          <cell r="BC47">
            <v>4.6303330000000003</v>
          </cell>
          <cell r="BD47">
            <v>2.380935</v>
          </cell>
          <cell r="BE47">
            <v>2.0687630000000001</v>
          </cell>
          <cell r="BF47">
            <v>10.148709</v>
          </cell>
          <cell r="BG47">
            <v>10.985355</v>
          </cell>
          <cell r="BH47">
            <v>22.454657000000001</v>
          </cell>
          <cell r="BI47">
            <v>11.639937</v>
          </cell>
          <cell r="BJ47">
            <v>21.792211999999999</v>
          </cell>
          <cell r="BK47">
            <v>33.635981999999998</v>
          </cell>
          <cell r="BL47">
            <v>35.689107</v>
          </cell>
          <cell r="BM47">
            <v>40.693902000000001</v>
          </cell>
          <cell r="BN47">
            <v>128.550848</v>
          </cell>
          <cell r="BO47">
            <v>138.08984000000001</v>
          </cell>
          <cell r="BP47">
            <v>140.08173099999999</v>
          </cell>
          <cell r="BQ47">
            <v>150.88752299999999</v>
          </cell>
          <cell r="BR47">
            <v>162.391649</v>
          </cell>
          <cell r="BS47">
            <v>173.83962500000001</v>
          </cell>
        </row>
        <row r="48">
          <cell r="B48" t="str">
            <v>TIRE</v>
          </cell>
          <cell r="C48">
            <v>43217.76054398148</v>
          </cell>
          <cell r="D48" t="str">
            <v>Sanayi</v>
          </cell>
          <cell r="E48" t="str">
            <v>-</v>
          </cell>
          <cell r="F48">
            <v>238.17920699999999</v>
          </cell>
          <cell r="G48">
            <v>222.12652600000001</v>
          </cell>
          <cell r="H48">
            <v>162.60765000000001</v>
          </cell>
          <cell r="I48">
            <v>0.46474785780373784</v>
          </cell>
          <cell r="J48">
            <v>7.2268185565554477E-2</v>
          </cell>
          <cell r="K48" t="str">
            <v>-</v>
          </cell>
          <cell r="L48">
            <v>23.190912999999998</v>
          </cell>
          <cell r="M48">
            <v>17.714405999999997</v>
          </cell>
          <cell r="N48">
            <v>10.949315</v>
          </cell>
          <cell r="O48">
            <v>1.118024095571275</v>
          </cell>
          <cell r="P48">
            <v>0.3091555539598676</v>
          </cell>
          <cell r="Q48" t="str">
            <v>-</v>
          </cell>
          <cell r="R48">
            <v>11.617772</v>
          </cell>
          <cell r="S48">
            <v>5.6890810000000016</v>
          </cell>
          <cell r="T48">
            <v>4.2754560000000001</v>
          </cell>
          <cell r="U48">
            <v>1.7173176381653792</v>
          </cell>
          <cell r="V48">
            <v>1.0421175230234896</v>
          </cell>
          <cell r="AA48">
            <v>312</v>
          </cell>
          <cell r="AB48">
            <v>761.50903000000005</v>
          </cell>
          <cell r="AC48">
            <v>521.37536899999998</v>
          </cell>
          <cell r="AD48">
            <v>181.612393</v>
          </cell>
          <cell r="AE48">
            <v>195.16246100000001</v>
          </cell>
          <cell r="AF48">
            <v>147.351686</v>
          </cell>
          <cell r="AG48">
            <v>87.392854999999997</v>
          </cell>
          <cell r="AH48">
            <v>29.304369999999999</v>
          </cell>
          <cell r="AI48">
            <v>40.200203999999999</v>
          </cell>
          <cell r="AJ48">
            <v>37.191181</v>
          </cell>
          <cell r="AK48">
            <v>40.655931000000002</v>
          </cell>
          <cell r="AL48">
            <v>53.986162999999998</v>
          </cell>
          <cell r="AM48">
            <v>39.734952999999997</v>
          </cell>
          <cell r="AN48">
            <v>-2.4715000000000001E-2</v>
          </cell>
          <cell r="AO48">
            <v>5.9667870000000001</v>
          </cell>
          <cell r="AP48">
            <v>10.10439</v>
          </cell>
          <cell r="AQ48">
            <v>12.595632</v>
          </cell>
          <cell r="AR48">
            <v>11.068144</v>
          </cell>
          <cell r="AS48">
            <v>17.132293000000001</v>
          </cell>
          <cell r="AT48">
            <v>60.761747</v>
          </cell>
          <cell r="AU48">
            <v>15.838915</v>
          </cell>
          <cell r="AV48">
            <v>4.4772610000000004</v>
          </cell>
          <cell r="AW48">
            <v>4.915178</v>
          </cell>
          <cell r="AX48">
            <v>2.2989380000000001</v>
          </cell>
          <cell r="AY48">
            <v>14.198295999999999</v>
          </cell>
          <cell r="AZ48">
            <v>17.899730000000002</v>
          </cell>
          <cell r="BA48">
            <v>22.177008000000001</v>
          </cell>
          <cell r="BB48">
            <v>1.9683170000000001</v>
          </cell>
          <cell r="BC48">
            <v>-0.85983900000000002</v>
          </cell>
          <cell r="BD48">
            <v>-0.92384900000000003</v>
          </cell>
          <cell r="BE48">
            <v>4.5041000000000002</v>
          </cell>
          <cell r="BF48">
            <v>5.7857979999999998</v>
          </cell>
          <cell r="BG48">
            <v>6.4266719999999999</v>
          </cell>
          <cell r="BH48">
            <v>146.46503999999999</v>
          </cell>
          <cell r="BI48">
            <v>161.531237</v>
          </cell>
          <cell r="BJ48">
            <v>159.496859</v>
          </cell>
          <cell r="BK48">
            <v>178.55426700000001</v>
          </cell>
          <cell r="BL48">
            <v>180.46140700000001</v>
          </cell>
          <cell r="BM48">
            <v>238.28849399999999</v>
          </cell>
          <cell r="BN48">
            <v>169.25659300000001</v>
          </cell>
          <cell r="BO48">
            <v>173.532049</v>
          </cell>
          <cell r="BP48">
            <v>179.317848</v>
          </cell>
          <cell r="BQ48">
            <v>183.96978300000001</v>
          </cell>
          <cell r="BR48">
            <v>189.65886399999999</v>
          </cell>
          <cell r="BS48">
            <v>201.276633</v>
          </cell>
        </row>
        <row r="49">
          <cell r="B49" t="str">
            <v>BNTAS</v>
          </cell>
          <cell r="C49">
            <v>43217.760636574072</v>
          </cell>
          <cell r="D49" t="str">
            <v>Sanayi</v>
          </cell>
          <cell r="E49" t="str">
            <v>-</v>
          </cell>
          <cell r="F49">
            <v>18.398616000000001</v>
          </cell>
          <cell r="G49">
            <v>15.557353999999997</v>
          </cell>
          <cell r="H49">
            <v>12.717720999999999</v>
          </cell>
          <cell r="I49">
            <v>0.44669127432501488</v>
          </cell>
          <cell r="J49">
            <v>0.18263144233910245</v>
          </cell>
          <cell r="K49" t="str">
            <v>-</v>
          </cell>
          <cell r="L49">
            <v>1.3571679999999999</v>
          </cell>
          <cell r="M49">
            <v>0.45946599999999993</v>
          </cell>
          <cell r="N49">
            <v>1.198123</v>
          </cell>
          <cell r="O49">
            <v>0.13274513551613643</v>
          </cell>
          <cell r="P49">
            <v>1.9537941871651006</v>
          </cell>
          <cell r="Q49" t="str">
            <v>-</v>
          </cell>
          <cell r="R49">
            <v>0.43589099999999997</v>
          </cell>
          <cell r="S49">
            <v>-0.39940399999999987</v>
          </cell>
          <cell r="T49">
            <v>0.85904899999999995</v>
          </cell>
          <cell r="U49">
            <v>-0.49258889772294712</v>
          </cell>
          <cell r="V49" t="str">
            <v>a.d.</v>
          </cell>
          <cell r="AA49">
            <v>84.495000000000005</v>
          </cell>
          <cell r="AB49">
            <v>54.671467999999997</v>
          </cell>
          <cell r="AC49">
            <v>41.647511000000002</v>
          </cell>
          <cell r="AD49">
            <v>13.846890999999999</v>
          </cell>
          <cell r="AE49">
            <v>12.549502</v>
          </cell>
          <cell r="AF49">
            <v>5.5918840000000003</v>
          </cell>
          <cell r="AG49">
            <v>6.3842169999999996</v>
          </cell>
          <cell r="AH49">
            <v>1.85972</v>
          </cell>
          <cell r="AI49">
            <v>1.524832</v>
          </cell>
          <cell r="AJ49">
            <v>1.0542480000000001</v>
          </cell>
          <cell r="AK49">
            <v>1.153084</v>
          </cell>
          <cell r="AL49">
            <v>2.0016620000000001</v>
          </cell>
          <cell r="AM49">
            <v>0.62402999999999997</v>
          </cell>
          <cell r="AN49">
            <v>2.8306469999999999</v>
          </cell>
          <cell r="AO49">
            <v>0.53062299999999996</v>
          </cell>
          <cell r="AP49">
            <v>0.37473699999999999</v>
          </cell>
          <cell r="AQ49">
            <v>-1.6354E-2</v>
          </cell>
          <cell r="AR49">
            <v>-0.26497700000000002</v>
          </cell>
          <cell r="AS49">
            <v>0.61482499999999995</v>
          </cell>
          <cell r="AT49">
            <v>3.415114</v>
          </cell>
          <cell r="AU49">
            <v>4.2025790000000001</v>
          </cell>
          <cell r="AV49">
            <v>1.3501860000000001</v>
          </cell>
          <cell r="AW49">
            <v>1.0969800000000001</v>
          </cell>
          <cell r="AX49">
            <v>1.0595209999999999</v>
          </cell>
          <cell r="AY49">
            <v>1.0626359999999999</v>
          </cell>
          <cell r="AZ49">
            <v>0.69488899999999998</v>
          </cell>
          <cell r="BA49">
            <v>1.284529</v>
          </cell>
          <cell r="BB49">
            <v>4.2208360000000003</v>
          </cell>
          <cell r="BC49">
            <v>0.83451200000000003</v>
          </cell>
          <cell r="BD49">
            <v>0.61855300000000002</v>
          </cell>
          <cell r="BE49">
            <v>1.8732979999999999</v>
          </cell>
          <cell r="BF49">
            <v>0.25251499999999999</v>
          </cell>
          <cell r="BG49">
            <v>0.57236799999999999</v>
          </cell>
          <cell r="BH49">
            <v>8.6057790000000001</v>
          </cell>
          <cell r="BI49">
            <v>9.4827969999999997</v>
          </cell>
          <cell r="BJ49">
            <v>7.6345460000000003</v>
          </cell>
          <cell r="BK49">
            <v>9.5343269999999993</v>
          </cell>
          <cell r="BL49">
            <v>11.7676</v>
          </cell>
          <cell r="BM49">
            <v>2.8531589999999998</v>
          </cell>
          <cell r="BN49">
            <v>60.551206999999998</v>
          </cell>
          <cell r="BO49">
            <v>61.410257999999999</v>
          </cell>
          <cell r="BP49">
            <v>61.650230000000001</v>
          </cell>
          <cell r="BQ49">
            <v>62.222596000000003</v>
          </cell>
          <cell r="BR49">
            <v>61.384887999999997</v>
          </cell>
          <cell r="BS49">
            <v>61.820777999999997</v>
          </cell>
        </row>
        <row r="50">
          <cell r="B50" t="str">
            <v>SISE</v>
          </cell>
          <cell r="C50">
            <v>43217.760983796295</v>
          </cell>
          <cell r="D50" t="str">
            <v>Sanayi</v>
          </cell>
          <cell r="E50">
            <v>2943.6666666666665</v>
          </cell>
          <cell r="F50">
            <v>3085.9259999999999</v>
          </cell>
          <cell r="G50">
            <v>3374.5981700000011</v>
          </cell>
          <cell r="H50">
            <v>2621.221</v>
          </cell>
          <cell r="I50">
            <v>0.17728570006115474</v>
          </cell>
          <cell r="J50">
            <v>-8.5542679589612036E-2</v>
          </cell>
          <cell r="K50">
            <v>675.5</v>
          </cell>
          <cell r="L50">
            <v>677.01599999999996</v>
          </cell>
          <cell r="M50">
            <v>623.94831899999986</v>
          </cell>
          <cell r="N50">
            <v>613.971</v>
          </cell>
          <cell r="O50">
            <v>0.10268400299036928</v>
          </cell>
          <cell r="P50">
            <v>8.5051404714178158E-2</v>
          </cell>
          <cell r="Q50">
            <v>380.83333333333331</v>
          </cell>
          <cell r="R50">
            <v>393.26400000000001</v>
          </cell>
          <cell r="S50">
            <v>358.17476000000011</v>
          </cell>
          <cell r="T50">
            <v>451.23200000000003</v>
          </cell>
          <cell r="U50">
            <v>-0.12846606623643719</v>
          </cell>
          <cell r="V50">
            <v>9.7966813741984238E-2</v>
          </cell>
          <cell r="AA50">
            <v>10732.499999999998</v>
          </cell>
          <cell r="AB50">
            <v>11318.495000000001</v>
          </cell>
          <cell r="AC50">
            <v>8569.4639999999999</v>
          </cell>
          <cell r="AD50">
            <v>2722.947361</v>
          </cell>
          <cell r="AE50">
            <v>2599.7284690000001</v>
          </cell>
          <cell r="AF50">
            <v>3630.3420000000001</v>
          </cell>
          <cell r="AG50">
            <v>2677.9110000000001</v>
          </cell>
          <cell r="AH50">
            <v>908.03399999999999</v>
          </cell>
          <cell r="AI50">
            <v>795.29310799999996</v>
          </cell>
          <cell r="AJ50">
            <v>762.83576800000003</v>
          </cell>
          <cell r="AK50">
            <v>1216.2251679999999</v>
          </cell>
          <cell r="AL50">
            <v>1005.583</v>
          </cell>
          <cell r="AM50">
            <v>1478.287</v>
          </cell>
          <cell r="AN50">
            <v>787.47900000000004</v>
          </cell>
          <cell r="AO50">
            <v>370.21800000000002</v>
          </cell>
          <cell r="AP50">
            <v>363.95398699999998</v>
          </cell>
          <cell r="AQ50">
            <v>353.44071400000001</v>
          </cell>
          <cell r="AR50">
            <v>390.674217</v>
          </cell>
          <cell r="AS50">
            <v>427.33600000000001</v>
          </cell>
          <cell r="AT50">
            <v>2446.4609999999998</v>
          </cell>
          <cell r="AU50">
            <v>1597.12</v>
          </cell>
          <cell r="AV50">
            <v>390.59527600000001</v>
          </cell>
          <cell r="AW50">
            <v>408.795638</v>
          </cell>
          <cell r="AX50">
            <v>409.299891</v>
          </cell>
          <cell r="AY50">
            <v>607.56842400000005</v>
          </cell>
          <cell r="AZ50">
            <v>600.97325699999999</v>
          </cell>
          <cell r="BA50">
            <v>1225.42</v>
          </cell>
          <cell r="BB50">
            <v>743.35799999999995</v>
          </cell>
          <cell r="BC50">
            <v>169.92194799999999</v>
          </cell>
          <cell r="BD50">
            <v>162.30581599999999</v>
          </cell>
          <cell r="BE50">
            <v>283.56794300000001</v>
          </cell>
          <cell r="BF50">
            <v>253.67111199999999</v>
          </cell>
          <cell r="BG50">
            <v>276.74211300000002</v>
          </cell>
          <cell r="BH50">
            <v>2517.944</v>
          </cell>
          <cell r="BI50">
            <v>2466.2742739999999</v>
          </cell>
          <cell r="BJ50">
            <v>2514.7263939999998</v>
          </cell>
          <cell r="BK50">
            <v>2639.6049240000002</v>
          </cell>
          <cell r="BL50">
            <v>2362.9560000000001</v>
          </cell>
          <cell r="BM50">
            <v>2615.806</v>
          </cell>
          <cell r="BN50">
            <v>8546.3130000000001</v>
          </cell>
          <cell r="BO50">
            <v>8831.3829019999994</v>
          </cell>
          <cell r="BP50">
            <v>8990.9294900000004</v>
          </cell>
          <cell r="BQ50">
            <v>9379.8503970000002</v>
          </cell>
          <cell r="BR50">
            <v>9836.5740000000005</v>
          </cell>
          <cell r="BS50">
            <v>10150.058999999999</v>
          </cell>
        </row>
        <row r="51">
          <cell r="B51" t="str">
            <v>TAVHL</v>
          </cell>
          <cell r="C51">
            <v>43217.762407407405</v>
          </cell>
          <cell r="D51" t="str">
            <v>Sanayi</v>
          </cell>
          <cell r="E51">
            <v>1196.0207966793321</v>
          </cell>
          <cell r="F51">
            <v>1139.502</v>
          </cell>
          <cell r="G51">
            <v>1462.5569999999998</v>
          </cell>
          <cell r="H51">
            <v>899.94</v>
          </cell>
          <cell r="I51">
            <v>0.26619774651643424</v>
          </cell>
          <cell r="J51">
            <v>-0.22088369889173542</v>
          </cell>
          <cell r="K51">
            <v>463.17327962483915</v>
          </cell>
          <cell r="L51">
            <v>417.07400000000001</v>
          </cell>
          <cell r="M51">
            <v>717.85899999999992</v>
          </cell>
          <cell r="N51">
            <v>297.51499999999999</v>
          </cell>
          <cell r="O51">
            <v>0.40185872981194226</v>
          </cell>
          <cell r="P51">
            <v>-0.41900289611191044</v>
          </cell>
          <cell r="Q51">
            <v>72.640741250083323</v>
          </cell>
          <cell r="R51">
            <v>33.609000000000002</v>
          </cell>
          <cell r="S51">
            <v>65.275000000000091</v>
          </cell>
          <cell r="T51">
            <v>38.664999999999999</v>
          </cell>
          <cell r="U51">
            <v>-0.13076425708004646</v>
          </cell>
          <cell r="V51">
            <v>-0.48511681348142544</v>
          </cell>
          <cell r="AA51">
            <v>8580.703125</v>
          </cell>
          <cell r="AB51">
            <v>4686.0159999999996</v>
          </cell>
          <cell r="AC51">
            <v>3721.9859999999999</v>
          </cell>
          <cell r="AD51">
            <v>1000.831</v>
          </cell>
          <cell r="AE51">
            <v>1322.6880000000001</v>
          </cell>
          <cell r="AF51">
            <v>2059.6579999999999</v>
          </cell>
          <cell r="AG51">
            <v>1656.5550000000001</v>
          </cell>
          <cell r="AH51">
            <v>331.97300000000001</v>
          </cell>
          <cell r="AI51">
            <v>444.96800000000002</v>
          </cell>
          <cell r="AJ51">
            <v>670.48800000000006</v>
          </cell>
          <cell r="AK51">
            <v>692.71299999999997</v>
          </cell>
          <cell r="AL51">
            <v>479.17899999999997</v>
          </cell>
          <cell r="AM51">
            <v>1397.886</v>
          </cell>
          <cell r="AN51">
            <v>1054.7059999999999</v>
          </cell>
          <cell r="AO51">
            <v>180.98500000000001</v>
          </cell>
          <cell r="AP51">
            <v>298.09500000000003</v>
          </cell>
          <cell r="AQ51">
            <v>505.78699999999998</v>
          </cell>
          <cell r="AR51">
            <v>493.50299999999999</v>
          </cell>
          <cell r="AS51">
            <v>280.00099999999998</v>
          </cell>
          <cell r="AT51">
            <v>1978.7329999999999</v>
          </cell>
          <cell r="AU51">
            <v>1406.171</v>
          </cell>
          <cell r="AV51">
            <v>293.89600000000002</v>
          </cell>
          <cell r="AW51">
            <v>403.65600000000001</v>
          </cell>
          <cell r="AX51">
            <v>526.84500000000003</v>
          </cell>
          <cell r="AY51">
            <v>332.32499999999999</v>
          </cell>
          <cell r="AZ51">
            <v>631.03399999999999</v>
          </cell>
          <cell r="BA51">
            <v>718.23400000000004</v>
          </cell>
          <cell r="BB51">
            <v>424.34100000000001</v>
          </cell>
          <cell r="BC51">
            <v>55.256999999999998</v>
          </cell>
          <cell r="BD51">
            <v>256.54000000000002</v>
          </cell>
          <cell r="BE51">
            <v>65.072999999999993</v>
          </cell>
          <cell r="BF51">
            <v>189.857</v>
          </cell>
          <cell r="BG51">
            <v>417.09100000000001</v>
          </cell>
          <cell r="BH51">
            <v>2824.578</v>
          </cell>
          <cell r="BI51">
            <v>3616.6129999999998</v>
          </cell>
          <cell r="BJ51">
            <v>3321.6909999999998</v>
          </cell>
          <cell r="BK51">
            <v>2744.6819999999998</v>
          </cell>
          <cell r="BL51">
            <v>2646.7919999999999</v>
          </cell>
          <cell r="BM51">
            <v>3685.6840000000002</v>
          </cell>
          <cell r="BN51">
            <v>2997.9780000000001</v>
          </cell>
          <cell r="BO51">
            <v>2971.4389999999999</v>
          </cell>
          <cell r="BP51">
            <v>3227.0790000000002</v>
          </cell>
          <cell r="BQ51">
            <v>3766.8809999999999</v>
          </cell>
          <cell r="BR51">
            <v>4034.498</v>
          </cell>
          <cell r="BS51">
            <v>4012.3090000000002</v>
          </cell>
        </row>
        <row r="52">
          <cell r="B52" t="str">
            <v>KIPA</v>
          </cell>
          <cell r="C52">
            <v>43217.76353009259</v>
          </cell>
          <cell r="D52" t="str">
            <v>Sanayi</v>
          </cell>
          <cell r="E52" t="str">
            <v>-</v>
          </cell>
          <cell r="F52">
            <v>497.73399999999998</v>
          </cell>
          <cell r="G52">
            <v>218.43499999999995</v>
          </cell>
          <cell r="H52">
            <v>538.81299999999999</v>
          </cell>
          <cell r="I52">
            <v>-7.6239808616347382E-2</v>
          </cell>
          <cell r="J52">
            <v>1.2786366653695613</v>
          </cell>
          <cell r="K52" t="str">
            <v>-</v>
          </cell>
          <cell r="L52">
            <v>-7.008</v>
          </cell>
          <cell r="M52">
            <v>16.244999999999997</v>
          </cell>
          <cell r="N52">
            <v>-17.321000000000002</v>
          </cell>
          <cell r="O52" t="str">
            <v>a.d.</v>
          </cell>
          <cell r="P52" t="str">
            <v>a.d.</v>
          </cell>
          <cell r="Q52" t="str">
            <v>-</v>
          </cell>
          <cell r="R52">
            <v>-59.734999999999999</v>
          </cell>
          <cell r="S52">
            <v>58.724999999999994</v>
          </cell>
          <cell r="T52">
            <v>-46.564</v>
          </cell>
          <cell r="U52" t="str">
            <v>a.d.</v>
          </cell>
          <cell r="V52" t="str">
            <v>a.d.</v>
          </cell>
          <cell r="AA52">
            <v>3105.1490596854501</v>
          </cell>
          <cell r="AB52">
            <v>1926.7380000000001</v>
          </cell>
          <cell r="AC52">
            <v>2378.1880000000001</v>
          </cell>
          <cell r="AD52">
            <v>663.17</v>
          </cell>
          <cell r="AE52">
            <v>506.32</v>
          </cell>
          <cell r="AF52">
            <v>488.15300000000002</v>
          </cell>
          <cell r="AG52">
            <v>568.66600000000005</v>
          </cell>
          <cell r="AH52">
            <v>129.50399999999999</v>
          </cell>
          <cell r="AI52">
            <v>173.881</v>
          </cell>
          <cell r="AJ52">
            <v>137.39699999999999</v>
          </cell>
          <cell r="AK52">
            <v>47.371000000000002</v>
          </cell>
          <cell r="AL52">
            <v>119.16800000000001</v>
          </cell>
          <cell r="AM52">
            <v>-39.223999999999997</v>
          </cell>
          <cell r="AN52">
            <v>-82.617999999999995</v>
          </cell>
          <cell r="AO52">
            <v>-31.032</v>
          </cell>
          <cell r="AP52">
            <v>7.516</v>
          </cell>
          <cell r="AQ52">
            <v>-26.324999999999999</v>
          </cell>
          <cell r="AR52">
            <v>10.616</v>
          </cell>
          <cell r="AS52">
            <v>-20.433</v>
          </cell>
          <cell r="AT52">
            <v>7.9359999999999999</v>
          </cell>
          <cell r="AU52">
            <v>-22.2</v>
          </cell>
          <cell r="AV52">
            <v>7.5250000000000004</v>
          </cell>
          <cell r="AW52">
            <v>-7.5810000000000004</v>
          </cell>
          <cell r="AX52">
            <v>3.3</v>
          </cell>
          <cell r="AY52">
            <v>7.5170000000000003</v>
          </cell>
          <cell r="AZ52">
            <v>-26.324999999999999</v>
          </cell>
          <cell r="BA52">
            <v>-100.01300000000001</v>
          </cell>
          <cell r="BB52">
            <v>-236.12899999999999</v>
          </cell>
          <cell r="BC52">
            <v>-35.920999999999999</v>
          </cell>
          <cell r="BD52">
            <v>-40.094000000000001</v>
          </cell>
          <cell r="BE52">
            <v>-40.094000000000001</v>
          </cell>
          <cell r="BF52">
            <v>-40.429000000000002</v>
          </cell>
          <cell r="BG52">
            <v>-71.751999999999995</v>
          </cell>
          <cell r="BH52">
            <v>280.46499999999997</v>
          </cell>
          <cell r="BI52">
            <v>251.57499999999999</v>
          </cell>
          <cell r="BJ52">
            <v>253.36099999999999</v>
          </cell>
          <cell r="BK52">
            <v>315.76100000000002</v>
          </cell>
          <cell r="BL52">
            <v>275.59500000000003</v>
          </cell>
          <cell r="BM52">
            <v>338.59300000000002</v>
          </cell>
          <cell r="BN52">
            <v>1286.951</v>
          </cell>
          <cell r="BO52">
            <v>1262.221</v>
          </cell>
          <cell r="BP52">
            <v>1222.462</v>
          </cell>
          <cell r="BQ52">
            <v>1150.71</v>
          </cell>
          <cell r="BR52">
            <v>1350.4459999999999</v>
          </cell>
          <cell r="BS52">
            <v>1290.711</v>
          </cell>
        </row>
        <row r="53">
          <cell r="B53" t="str">
            <v>SANKO</v>
          </cell>
          <cell r="C53">
            <v>43217.763888888891</v>
          </cell>
          <cell r="D53" t="str">
            <v>Sanayi</v>
          </cell>
          <cell r="E53" t="str">
            <v>-</v>
          </cell>
          <cell r="F53">
            <v>207.37401600000001</v>
          </cell>
          <cell r="G53">
            <v>204.73041699999999</v>
          </cell>
          <cell r="H53">
            <v>223.24519100000001</v>
          </cell>
          <cell r="I53">
            <v>-7.1093020767466375E-2</v>
          </cell>
          <cell r="J53">
            <v>1.2912585431797519E-2</v>
          </cell>
          <cell r="K53" t="str">
            <v>-</v>
          </cell>
          <cell r="L53">
            <v>1.0911090000000001</v>
          </cell>
          <cell r="M53">
            <v>1.7882900000000004</v>
          </cell>
          <cell r="N53">
            <v>1.7612589999999999</v>
          </cell>
          <cell r="O53">
            <v>-0.3804948619141193</v>
          </cell>
          <cell r="P53">
            <v>-0.38985902733896638</v>
          </cell>
          <cell r="Q53" t="str">
            <v>-</v>
          </cell>
          <cell r="R53">
            <v>5.9360249999999999</v>
          </cell>
          <cell r="S53">
            <v>8.7110209999999988</v>
          </cell>
          <cell r="T53">
            <v>7.9672270000000003</v>
          </cell>
          <cell r="U53">
            <v>-0.25494466267874638</v>
          </cell>
          <cell r="V53">
            <v>-0.31856150960949348</v>
          </cell>
          <cell r="AA53">
            <v>311.2</v>
          </cell>
          <cell r="AB53">
            <v>787.28121099999998</v>
          </cell>
          <cell r="AC53">
            <v>869.89380600000004</v>
          </cell>
          <cell r="AD53">
            <v>192.68452500000001</v>
          </cell>
          <cell r="AE53">
            <v>166.62107800000001</v>
          </cell>
          <cell r="AF53">
            <v>21.564050000000002</v>
          </cell>
          <cell r="AG53">
            <v>20.740490999999999</v>
          </cell>
          <cell r="AH53">
            <v>5.5033919999999998</v>
          </cell>
          <cell r="AI53">
            <v>4.6142459999999996</v>
          </cell>
          <cell r="AJ53">
            <v>5.030367</v>
          </cell>
          <cell r="AK53">
            <v>6.4160450000000004</v>
          </cell>
          <cell r="AL53">
            <v>6.0724609999999997</v>
          </cell>
          <cell r="AM53">
            <v>0.69347599999999998</v>
          </cell>
          <cell r="AN53">
            <v>2.040092</v>
          </cell>
          <cell r="AO53">
            <v>0.96445599999999998</v>
          </cell>
          <cell r="AP53">
            <v>-0.49585400000000002</v>
          </cell>
          <cell r="AQ53">
            <v>-8.2807000000000006E-2</v>
          </cell>
          <cell r="AR53">
            <v>0.30768099999999998</v>
          </cell>
          <cell r="AS53">
            <v>-0.20599100000000001</v>
          </cell>
          <cell r="AT53">
            <v>4.5578690000000002</v>
          </cell>
          <cell r="AU53">
            <v>5.2141120000000001</v>
          </cell>
          <cell r="AV53">
            <v>2.192107</v>
          </cell>
          <cell r="AW53">
            <v>0.67915800000000004</v>
          </cell>
          <cell r="AX53">
            <v>1.6637770000000001</v>
          </cell>
          <cell r="AY53">
            <v>0.30019800000000002</v>
          </cell>
          <cell r="AZ53">
            <v>0.70812200000000003</v>
          </cell>
          <cell r="BA53">
            <v>26.840328</v>
          </cell>
          <cell r="BB53">
            <v>25.708573000000001</v>
          </cell>
          <cell r="BC53">
            <v>6.604495</v>
          </cell>
          <cell r="BD53">
            <v>5.5978000000000003</v>
          </cell>
          <cell r="BE53">
            <v>8.3574470000000005</v>
          </cell>
          <cell r="BF53">
            <v>4.2850529999999996</v>
          </cell>
          <cell r="BG53">
            <v>5.877027</v>
          </cell>
          <cell r="BH53">
            <v>-32.223680999999999</v>
          </cell>
          <cell r="BI53">
            <v>-49.073954000000001</v>
          </cell>
          <cell r="BJ53">
            <v>-86.243838999999994</v>
          </cell>
          <cell r="BK53">
            <v>-47.782944000000001</v>
          </cell>
          <cell r="BL53">
            <v>-35.65025</v>
          </cell>
          <cell r="BM53">
            <v>-70.101342000000002</v>
          </cell>
          <cell r="BN53">
            <v>267.184416</v>
          </cell>
          <cell r="BO53">
            <v>275.15944999999999</v>
          </cell>
          <cell r="BP53">
            <v>259.42525000000001</v>
          </cell>
          <cell r="BQ53">
            <v>265.288276</v>
          </cell>
          <cell r="BR53">
            <v>296.34043500000001</v>
          </cell>
          <cell r="BS53">
            <v>302.26910900000001</v>
          </cell>
        </row>
        <row r="54">
          <cell r="B54" t="str">
            <v>AFYON</v>
          </cell>
          <cell r="C54">
            <v>43217.764421296299</v>
          </cell>
          <cell r="D54" t="str">
            <v>Sanayi</v>
          </cell>
          <cell r="E54" t="str">
            <v>-</v>
          </cell>
          <cell r="F54">
            <v>45.393836999999998</v>
          </cell>
          <cell r="G54">
            <v>65.410777999999993</v>
          </cell>
          <cell r="H54">
            <v>7.4177099999999996</v>
          </cell>
          <cell r="I54">
            <v>5.1196564707975911</v>
          </cell>
          <cell r="J54">
            <v>-0.30601900194490883</v>
          </cell>
          <cell r="K54" t="str">
            <v>-</v>
          </cell>
          <cell r="L54">
            <v>16.020273</v>
          </cell>
          <cell r="M54">
            <v>22.339796000000003</v>
          </cell>
          <cell r="N54">
            <v>-2.9584769999999998</v>
          </cell>
          <cell r="O54" t="str">
            <v>a.d.</v>
          </cell>
          <cell r="P54">
            <v>-0.28288185800801413</v>
          </cell>
          <cell r="Q54" t="str">
            <v>-</v>
          </cell>
          <cell r="R54">
            <v>-4.5936669999999999</v>
          </cell>
          <cell r="S54">
            <v>27.816922999999996</v>
          </cell>
          <cell r="T54">
            <v>-3.9744739999999998</v>
          </cell>
          <cell r="U54" t="str">
            <v>a.d.</v>
          </cell>
          <cell r="V54" t="str">
            <v>a.d.</v>
          </cell>
          <cell r="AA54">
            <v>677</v>
          </cell>
          <cell r="AB54">
            <v>168.153098</v>
          </cell>
          <cell r="AC54">
            <v>60.826895999999998</v>
          </cell>
          <cell r="AD54">
            <v>39.774977</v>
          </cell>
          <cell r="AE54">
            <v>55.549633</v>
          </cell>
          <cell r="AF54">
            <v>34.923000000000002</v>
          </cell>
          <cell r="AG54">
            <v>5.6381069999999998</v>
          </cell>
          <cell r="AH54">
            <v>-1.4974240000000001</v>
          </cell>
          <cell r="AI54">
            <v>8.8467310000000001</v>
          </cell>
          <cell r="AJ54">
            <v>12.691513</v>
          </cell>
          <cell r="AK54">
            <v>14.88218</v>
          </cell>
          <cell r="AL54">
            <v>10.629887999999999</v>
          </cell>
          <cell r="AM54">
            <v>29.438950999999999</v>
          </cell>
          <cell r="AN54">
            <v>0.52984299999999995</v>
          </cell>
          <cell r="AO54">
            <v>-2.994758</v>
          </cell>
          <cell r="AP54">
            <v>7.2441500000000003</v>
          </cell>
          <cell r="AQ54">
            <v>11.697507</v>
          </cell>
          <cell r="AR54">
            <v>13.492051999999999</v>
          </cell>
          <cell r="AS54">
            <v>8.6998250000000006</v>
          </cell>
          <cell r="AT54">
            <v>51.715943000000003</v>
          </cell>
          <cell r="AU54">
            <v>3.3127430000000002</v>
          </cell>
          <cell r="AV54">
            <v>3.990529</v>
          </cell>
          <cell r="AW54">
            <v>2.0616789999999998</v>
          </cell>
          <cell r="AX54">
            <v>-4.4356159999999996</v>
          </cell>
          <cell r="AY54">
            <v>13.386571999999999</v>
          </cell>
          <cell r="AZ54">
            <v>18.948052000000001</v>
          </cell>
          <cell r="BA54">
            <v>54.011325999999997</v>
          </cell>
          <cell r="BB54">
            <v>9.6023150000000008</v>
          </cell>
          <cell r="BC54">
            <v>7.2194950000000002</v>
          </cell>
          <cell r="BD54">
            <v>2.6321029999999999</v>
          </cell>
          <cell r="BE54">
            <v>-4.3697650000000001</v>
          </cell>
          <cell r="BF54">
            <v>-1.88791</v>
          </cell>
          <cell r="BG54">
            <v>32.056787</v>
          </cell>
          <cell r="BH54">
            <v>375.42744599999997</v>
          </cell>
          <cell r="BI54">
            <v>437.33294799999999</v>
          </cell>
          <cell r="BJ54">
            <v>487.77339899999998</v>
          </cell>
          <cell r="BK54">
            <v>459.13987500000002</v>
          </cell>
          <cell r="BL54">
            <v>429.50466999999998</v>
          </cell>
          <cell r="BM54">
            <v>425.78242</v>
          </cell>
          <cell r="BN54">
            <v>174.839697</v>
          </cell>
          <cell r="BO54">
            <v>170.92975100000001</v>
          </cell>
          <cell r="BP54">
            <v>168.98313300000001</v>
          </cell>
          <cell r="BQ54">
            <v>201.03992</v>
          </cell>
          <cell r="BR54">
            <v>228.86088100000001</v>
          </cell>
          <cell r="BS54">
            <v>224.25761700000001</v>
          </cell>
        </row>
        <row r="55">
          <cell r="B55" t="str">
            <v>GUSGR</v>
          </cell>
          <cell r="C55">
            <v>43217.766018518516</v>
          </cell>
          <cell r="D55" t="str">
            <v>Sigorta</v>
          </cell>
          <cell r="E55" t="str">
            <v>-</v>
          </cell>
          <cell r="F55">
            <v>0</v>
          </cell>
          <cell r="G55">
            <v>8.3645560000000003</v>
          </cell>
          <cell r="H55">
            <v>13.925750000000001</v>
          </cell>
          <cell r="I55">
            <v>-1</v>
          </cell>
          <cell r="J55">
            <v>-1</v>
          </cell>
          <cell r="K55" t="str">
            <v>-</v>
          </cell>
          <cell r="L55">
            <v>2.7870149999999998</v>
          </cell>
          <cell r="M55">
            <v>8.3645560000000003</v>
          </cell>
          <cell r="N55">
            <v>85.728999999999999</v>
          </cell>
          <cell r="O55">
            <v>-0.96749040581366863</v>
          </cell>
          <cell r="P55">
            <v>-0.66680658244143509</v>
          </cell>
          <cell r="Q55" t="str">
            <v>-</v>
          </cell>
          <cell r="R55">
            <v>1.277879</v>
          </cell>
          <cell r="S55">
            <v>11.463009999999999</v>
          </cell>
          <cell r="T55">
            <v>2.3774310000000001</v>
          </cell>
          <cell r="U55">
            <v>-0.46249586213017335</v>
          </cell>
          <cell r="V55">
            <v>-0.8885215139828021</v>
          </cell>
          <cell r="AA55">
            <v>459</v>
          </cell>
          <cell r="AB55">
            <v>70.765499000000005</v>
          </cell>
          <cell r="AC55">
            <v>57.813775</v>
          </cell>
          <cell r="AD55">
            <v>37.654952000000002</v>
          </cell>
          <cell r="AE55">
            <v>47.428761000000002</v>
          </cell>
          <cell r="AF55">
            <v>0</v>
          </cell>
          <cell r="AG55">
            <v>0</v>
          </cell>
          <cell r="AH55">
            <v>371.06823900000001</v>
          </cell>
          <cell r="AI55">
            <v>377.08983000000001</v>
          </cell>
          <cell r="AJ55">
            <v>379.53112299999998</v>
          </cell>
          <cell r="AK55">
            <v>503.114597</v>
          </cell>
          <cell r="AL55">
            <v>504.96219400000001</v>
          </cell>
          <cell r="AM55">
            <v>0</v>
          </cell>
          <cell r="AN55">
            <v>0</v>
          </cell>
          <cell r="AO55">
            <v>8.9520789999999995</v>
          </cell>
          <cell r="AP55">
            <v>8.2241520000000001</v>
          </cell>
          <cell r="AQ55">
            <v>7.5925940000000001</v>
          </cell>
          <cell r="AR55">
            <v>7.2198520000000004</v>
          </cell>
          <cell r="AS55">
            <v>7.192539</v>
          </cell>
          <cell r="AT55">
            <v>0</v>
          </cell>
          <cell r="AU55">
            <v>0</v>
          </cell>
          <cell r="AV55">
            <v>1.656212</v>
          </cell>
          <cell r="AW55">
            <v>1.7323949999999999</v>
          </cell>
          <cell r="AX55">
            <v>1.9932989999999999</v>
          </cell>
          <cell r="AY55">
            <v>1.8923779999999999</v>
          </cell>
          <cell r="AZ55">
            <v>0.57888200000000001</v>
          </cell>
          <cell r="BA55">
            <v>26.493238999999999</v>
          </cell>
          <cell r="BB55">
            <v>-48.065707000000003</v>
          </cell>
          <cell r="BC55">
            <v>1465.307501</v>
          </cell>
          <cell r="BD55">
            <v>1507.850623</v>
          </cell>
          <cell r="BE55">
            <v>1739.461693</v>
          </cell>
          <cell r="BF55">
            <v>1881.7289949999999</v>
          </cell>
          <cell r="BG55">
            <v>1857.2093669999999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499.49373200000002</v>
          </cell>
          <cell r="BO55">
            <v>447.75102700000002</v>
          </cell>
          <cell r="BP55">
            <v>445.83993900000002</v>
          </cell>
          <cell r="BQ55">
            <v>536.171066</v>
          </cell>
          <cell r="BR55">
            <v>677.59915899999999</v>
          </cell>
          <cell r="BS55">
            <v>680.24479399999996</v>
          </cell>
        </row>
        <row r="56">
          <cell r="B56" t="str">
            <v>FMIZP</v>
          </cell>
          <cell r="C56">
            <v>43217.769745370373</v>
          </cell>
          <cell r="D56" t="str">
            <v>Sanayi</v>
          </cell>
          <cell r="E56" t="str">
            <v>-</v>
          </cell>
          <cell r="F56">
            <v>21.371749999999999</v>
          </cell>
          <cell r="G56">
            <v>19.870186999999994</v>
          </cell>
          <cell r="H56">
            <v>16.083376000000001</v>
          </cell>
          <cell r="I56">
            <v>0.32880994636946848</v>
          </cell>
          <cell r="J56">
            <v>7.5568639590558595E-2</v>
          </cell>
          <cell r="K56" t="str">
            <v>-</v>
          </cell>
          <cell r="L56">
            <v>5.7031150000000004</v>
          </cell>
          <cell r="M56">
            <v>5.022412000000001</v>
          </cell>
          <cell r="N56">
            <v>3.5545179999999998</v>
          </cell>
          <cell r="O56">
            <v>0.60446929794700743</v>
          </cell>
          <cell r="P56">
            <v>0.13553308649310325</v>
          </cell>
          <cell r="Q56" t="str">
            <v>-</v>
          </cell>
          <cell r="R56">
            <v>7.6341720000000004</v>
          </cell>
          <cell r="S56">
            <v>7.5537510000000019</v>
          </cell>
          <cell r="T56">
            <v>3.7556050000000001</v>
          </cell>
          <cell r="U56">
            <v>1.0327409298901244</v>
          </cell>
          <cell r="V56">
            <v>1.0646498673307914E-2</v>
          </cell>
          <cell r="AA56">
            <v>228.85694370000002</v>
          </cell>
          <cell r="AB56">
            <v>70.989981999999998</v>
          </cell>
          <cell r="AC56">
            <v>60.867362999999997</v>
          </cell>
          <cell r="AD56">
            <v>18.545705999999999</v>
          </cell>
          <cell r="AE56">
            <v>16.490713</v>
          </cell>
          <cell r="AF56">
            <v>20.184508999999998</v>
          </cell>
          <cell r="AG56">
            <v>15.85477</v>
          </cell>
          <cell r="AH56">
            <v>3.8726389999999999</v>
          </cell>
          <cell r="AI56">
            <v>5.7105180000000004</v>
          </cell>
          <cell r="AJ56">
            <v>4.0351470000000003</v>
          </cell>
          <cell r="AK56">
            <v>6.5662050000000001</v>
          </cell>
          <cell r="AL56">
            <v>6.6308109999999996</v>
          </cell>
          <cell r="AM56">
            <v>16.446642000000001</v>
          </cell>
          <cell r="AN56">
            <v>12.873746000000001</v>
          </cell>
          <cell r="AO56">
            <v>3.1062970000000001</v>
          </cell>
          <cell r="AP56">
            <v>4.7199660000000003</v>
          </cell>
          <cell r="AQ56">
            <v>3.2934169999999998</v>
          </cell>
          <cell r="AR56">
            <v>5.326962</v>
          </cell>
          <cell r="AS56">
            <v>5.4834909999999999</v>
          </cell>
          <cell r="AT56">
            <v>17.296016000000002</v>
          </cell>
          <cell r="AU56">
            <v>14.597324</v>
          </cell>
          <cell r="AV56">
            <v>4.3208339999999996</v>
          </cell>
          <cell r="AW56">
            <v>1.8369260000000001</v>
          </cell>
          <cell r="AX56">
            <v>4.3840110000000001</v>
          </cell>
          <cell r="AY56">
            <v>5.0995569999999999</v>
          </cell>
          <cell r="AZ56">
            <v>3.619529</v>
          </cell>
          <cell r="BA56">
            <v>20.336041000000002</v>
          </cell>
          <cell r="BB56">
            <v>16.70966</v>
          </cell>
          <cell r="BC56">
            <v>4.1759890000000004</v>
          </cell>
          <cell r="BD56">
            <v>2.798969</v>
          </cell>
          <cell r="BE56">
            <v>5.8008670000000002</v>
          </cell>
          <cell r="BF56">
            <v>4.6611570000000002</v>
          </cell>
          <cell r="BG56">
            <v>4.3655280000000003</v>
          </cell>
          <cell r="BH56">
            <v>-0.35015600000000002</v>
          </cell>
          <cell r="BI56">
            <v>-0.21068400000000001</v>
          </cell>
          <cell r="BJ56">
            <v>-0.75723399999999996</v>
          </cell>
          <cell r="BK56">
            <v>-1.3760760000000001</v>
          </cell>
          <cell r="BL56">
            <v>-24.830134000000001</v>
          </cell>
          <cell r="BM56">
            <v>-21.556799999999999</v>
          </cell>
          <cell r="BN56">
            <v>39.894193000000001</v>
          </cell>
          <cell r="BO56">
            <v>26.714509</v>
          </cell>
          <cell r="BP56">
            <v>31.656611999999999</v>
          </cell>
          <cell r="BQ56">
            <v>35.871028000000003</v>
          </cell>
          <cell r="BR56">
            <v>43.483730999999999</v>
          </cell>
          <cell r="BS56">
            <v>50.575471999999998</v>
          </cell>
        </row>
        <row r="57">
          <cell r="B57" t="str">
            <v>ALGYO</v>
          </cell>
          <cell r="C57">
            <v>43217.770370370374</v>
          </cell>
          <cell r="D57" t="str">
            <v>Sanayi</v>
          </cell>
          <cell r="E57" t="str">
            <v>-</v>
          </cell>
          <cell r="F57">
            <v>3.8891689999999999</v>
          </cell>
          <cell r="G57">
            <v>1.9337769999999992</v>
          </cell>
          <cell r="H57">
            <v>3.5758070000000002</v>
          </cell>
          <cell r="I57">
            <v>8.7633924314147738E-2</v>
          </cell>
          <cell r="J57">
            <v>1.0111776073456253</v>
          </cell>
          <cell r="K57" t="str">
            <v>-</v>
          </cell>
          <cell r="L57">
            <v>2.592095</v>
          </cell>
          <cell r="M57">
            <v>0.75270099999999829</v>
          </cell>
          <cell r="N57">
            <v>2.379162</v>
          </cell>
          <cell r="O57">
            <v>8.9499159788194449E-2</v>
          </cell>
          <cell r="P57">
            <v>2.4437246662353389</v>
          </cell>
          <cell r="Q57" t="str">
            <v>-</v>
          </cell>
          <cell r="R57">
            <v>24.412044000000002</v>
          </cell>
          <cell r="S57">
            <v>116.99106499999999</v>
          </cell>
          <cell r="T57">
            <v>15.92412</v>
          </cell>
          <cell r="U57">
            <v>0.53302311210917774</v>
          </cell>
          <cell r="V57">
            <v>-0.79133411598569514</v>
          </cell>
          <cell r="AA57">
            <v>476.94255532</v>
          </cell>
          <cell r="AB57">
            <v>40.918146999999998</v>
          </cell>
          <cell r="AC57">
            <v>23.791105000000002</v>
          </cell>
          <cell r="AD57">
            <v>6.7525329999999997</v>
          </cell>
          <cell r="AE57">
            <v>28.656030000000001</v>
          </cell>
          <cell r="AF57">
            <v>29.633227999999999</v>
          </cell>
          <cell r="AG57">
            <v>21.010285</v>
          </cell>
          <cell r="AH57">
            <v>3.5758070000000002</v>
          </cell>
          <cell r="AI57">
            <v>4.4925329999999999</v>
          </cell>
          <cell r="AJ57">
            <v>19.640321</v>
          </cell>
          <cell r="AK57">
            <v>1.9245669999999999</v>
          </cell>
          <cell r="AL57">
            <v>3.8891689999999999</v>
          </cell>
          <cell r="AM57">
            <v>24.248003000000001</v>
          </cell>
          <cell r="AN57">
            <v>15.671578999999999</v>
          </cell>
          <cell r="AO57">
            <v>2.3714840000000001</v>
          </cell>
          <cell r="AP57">
            <v>3.0051220000000001</v>
          </cell>
          <cell r="AQ57">
            <v>18.125761000000001</v>
          </cell>
          <cell r="AR57">
            <v>0.74563599999999997</v>
          </cell>
          <cell r="AS57">
            <v>2.5864790000000002</v>
          </cell>
          <cell r="AT57">
            <v>24.277706999999999</v>
          </cell>
          <cell r="AU57">
            <v>15.692249</v>
          </cell>
          <cell r="AV57">
            <v>3.3848240000000001</v>
          </cell>
          <cell r="AW57">
            <v>8.9850449999999995</v>
          </cell>
          <cell r="AX57">
            <v>1.2745880000000001</v>
          </cell>
          <cell r="AY57">
            <v>3.0125839999999999</v>
          </cell>
          <cell r="AZ57">
            <v>18.13326</v>
          </cell>
          <cell r="BA57">
            <v>152.357089</v>
          </cell>
          <cell r="BB57">
            <v>135.71223900000001</v>
          </cell>
          <cell r="BC57">
            <v>9.8775209999999998</v>
          </cell>
          <cell r="BD57">
            <v>19.725840000000002</v>
          </cell>
          <cell r="BE57">
            <v>108.95629700000001</v>
          </cell>
          <cell r="BF57">
            <v>-6.0853929999999998</v>
          </cell>
          <cell r="BG57">
            <v>25.527297000000001</v>
          </cell>
          <cell r="BH57">
            <v>-323.406676</v>
          </cell>
          <cell r="BI57">
            <v>-350.37066099999998</v>
          </cell>
          <cell r="BJ57">
            <v>-334.119822</v>
          </cell>
          <cell r="BK57">
            <v>-357.04769199999998</v>
          </cell>
          <cell r="BL57">
            <v>-379.39495899999997</v>
          </cell>
          <cell r="BM57">
            <v>-418.79424799999998</v>
          </cell>
          <cell r="BN57">
            <v>776.033051</v>
          </cell>
          <cell r="BO57">
            <v>719.41579899999999</v>
          </cell>
          <cell r="BP57">
            <v>713.56222100000002</v>
          </cell>
          <cell r="BQ57">
            <v>739.57836699999996</v>
          </cell>
          <cell r="BR57">
            <v>919.52789700000005</v>
          </cell>
          <cell r="BS57">
            <v>928.28195700000003</v>
          </cell>
        </row>
        <row r="58">
          <cell r="B58" t="str">
            <v>ANHYT</v>
          </cell>
          <cell r="C58">
            <v>43217.773194444446</v>
          </cell>
          <cell r="D58" t="str">
            <v>Sigorta</v>
          </cell>
          <cell r="E58" t="str">
            <v/>
          </cell>
          <cell r="F58">
            <v>0</v>
          </cell>
          <cell r="G58">
            <v>-0.15709900000000004</v>
          </cell>
          <cell r="H58">
            <v>5.1349999999999998E-3</v>
          </cell>
          <cell r="I58">
            <v>-1</v>
          </cell>
          <cell r="J58" t="str">
            <v>a.d.</v>
          </cell>
          <cell r="K58" t="str">
            <v/>
          </cell>
          <cell r="L58">
            <v>65.206835999999996</v>
          </cell>
          <cell r="M58">
            <v>55.915590000000009</v>
          </cell>
          <cell r="N58">
            <v>0.44742500000000002</v>
          </cell>
          <cell r="O58">
            <v>144.73802536738</v>
          </cell>
          <cell r="P58">
            <v>0.16616557207032923</v>
          </cell>
          <cell r="Q58">
            <v>66.333333333333329</v>
          </cell>
          <cell r="R58">
            <v>74.028001000000003</v>
          </cell>
          <cell r="S58">
            <v>56.059656000000018</v>
          </cell>
          <cell r="T58">
            <v>51.695177999999999</v>
          </cell>
          <cell r="U58">
            <v>0.43200979015876495</v>
          </cell>
          <cell r="V58">
            <v>0.32052185621688412</v>
          </cell>
          <cell r="AA58">
            <v>3332.5</v>
          </cell>
          <cell r="AB58">
            <v>221.97173000000001</v>
          </cell>
          <cell r="AC58">
            <v>147.18264600000001</v>
          </cell>
          <cell r="AD58">
            <v>68.991241000000002</v>
          </cell>
          <cell r="AE58">
            <v>63.505482000000001</v>
          </cell>
          <cell r="AF58">
            <v>0</v>
          </cell>
          <cell r="AG58">
            <v>0</v>
          </cell>
          <cell r="AH58">
            <v>12.762193</v>
          </cell>
          <cell r="AI58">
            <v>12.762193</v>
          </cell>
          <cell r="AJ58">
            <v>12.762193</v>
          </cell>
          <cell r="AK58">
            <v>12.762193</v>
          </cell>
          <cell r="AL58">
            <v>12.762193</v>
          </cell>
          <cell r="AM58">
            <v>0</v>
          </cell>
          <cell r="AN58">
            <v>0</v>
          </cell>
          <cell r="AO58">
            <v>31.191711000000002</v>
          </cell>
          <cell r="AP58">
            <v>29.171733</v>
          </cell>
          <cell r="AQ58">
            <v>28.783052999999999</v>
          </cell>
          <cell r="AR58">
            <v>28.011790000000001</v>
          </cell>
          <cell r="AS58">
            <v>24.685967999999999</v>
          </cell>
          <cell r="AT58">
            <v>0</v>
          </cell>
          <cell r="AU58">
            <v>0</v>
          </cell>
          <cell r="AV58">
            <v>2.808182</v>
          </cell>
          <cell r="AW58">
            <v>2.882844</v>
          </cell>
          <cell r="AX58">
            <v>3.3260190000000001</v>
          </cell>
          <cell r="AY58">
            <v>-7.6275430000000002</v>
          </cell>
          <cell r="AZ58">
            <v>5.3623649999999996</v>
          </cell>
          <cell r="BA58">
            <v>224.70269300000001</v>
          </cell>
          <cell r="BB58">
            <v>190.27445599999999</v>
          </cell>
          <cell r="BC58">
            <v>13212.670921000001</v>
          </cell>
          <cell r="BD58">
            <v>13775.184316000001</v>
          </cell>
          <cell r="BE58">
            <v>14391.682202</v>
          </cell>
          <cell r="BF58">
            <v>16102.715613</v>
          </cell>
          <cell r="BG58">
            <v>16867.561633000001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860.85483199999999</v>
          </cell>
          <cell r="BO58">
            <v>766.34736999999996</v>
          </cell>
          <cell r="BP58">
            <v>840.42159600000002</v>
          </cell>
          <cell r="BQ58">
            <v>882.10373300000003</v>
          </cell>
          <cell r="BR58">
            <v>926.560429</v>
          </cell>
          <cell r="BS58">
            <v>819.07890599999996</v>
          </cell>
        </row>
        <row r="59">
          <cell r="B59" t="str">
            <v>AKSA</v>
          </cell>
          <cell r="C59">
            <v>43217.779236111113</v>
          </cell>
          <cell r="D59" t="str">
            <v>Sanayi</v>
          </cell>
          <cell r="E59">
            <v>770</v>
          </cell>
          <cell r="F59">
            <v>788.98900000000003</v>
          </cell>
          <cell r="G59">
            <v>806.48800000000006</v>
          </cell>
          <cell r="H59">
            <v>624.43299999999999</v>
          </cell>
          <cell r="I59">
            <v>0.2635286732123383</v>
          </cell>
          <cell r="J59">
            <v>-2.1697780996121518E-2</v>
          </cell>
          <cell r="K59">
            <v>140</v>
          </cell>
          <cell r="L59">
            <v>114.541</v>
          </cell>
          <cell r="M59">
            <v>146.13599999999997</v>
          </cell>
          <cell r="N59">
            <v>130.155</v>
          </cell>
          <cell r="O59">
            <v>-0.11996465752372176</v>
          </cell>
          <cell r="P59">
            <v>-0.2162027152789181</v>
          </cell>
          <cell r="Q59">
            <v>64</v>
          </cell>
          <cell r="R59">
            <v>51.88</v>
          </cell>
          <cell r="S59">
            <v>70.777000000000015</v>
          </cell>
          <cell r="T59">
            <v>70.394000000000005</v>
          </cell>
          <cell r="U59">
            <v>-0.26300536977583322</v>
          </cell>
          <cell r="V59">
            <v>-0.26699351484239242</v>
          </cell>
          <cell r="AA59">
            <v>2861.95</v>
          </cell>
          <cell r="AB59">
            <v>2767.384</v>
          </cell>
          <cell r="AC59">
            <v>1954.385</v>
          </cell>
          <cell r="AD59">
            <v>670.48400000000004</v>
          </cell>
          <cell r="AE59">
            <v>665.97900000000004</v>
          </cell>
          <cell r="AF59">
            <v>564.24</v>
          </cell>
          <cell r="AG59">
            <v>437.01400000000001</v>
          </cell>
          <cell r="AH59">
            <v>146.37200000000001</v>
          </cell>
          <cell r="AI59">
            <v>124.184</v>
          </cell>
          <cell r="AJ59">
            <v>132.65799999999999</v>
          </cell>
          <cell r="AK59">
            <v>159.58199999999999</v>
          </cell>
          <cell r="AL59">
            <v>122.11199999999999</v>
          </cell>
          <cell r="AM59">
            <v>432.41199999999998</v>
          </cell>
          <cell r="AN59">
            <v>318.178</v>
          </cell>
          <cell r="AO59">
            <v>112.124</v>
          </cell>
          <cell r="AP59">
            <v>93.3</v>
          </cell>
          <cell r="AQ59">
            <v>101.553</v>
          </cell>
          <cell r="AR59">
            <v>123.991</v>
          </cell>
          <cell r="AS59">
            <v>92.436999999999998</v>
          </cell>
          <cell r="AT59">
            <v>515.15</v>
          </cell>
          <cell r="AU59">
            <v>389.654</v>
          </cell>
          <cell r="AV59">
            <v>109.657</v>
          </cell>
          <cell r="AW59">
            <v>107.093</v>
          </cell>
          <cell r="AX59">
            <v>97.180999999999997</v>
          </cell>
          <cell r="AY59">
            <v>117.56399999999999</v>
          </cell>
          <cell r="AZ59">
            <v>121.295</v>
          </cell>
          <cell r="BA59">
            <v>294.971</v>
          </cell>
          <cell r="BB59">
            <v>125.798</v>
          </cell>
          <cell r="BC59">
            <v>53.597999999999999</v>
          </cell>
          <cell r="BD59">
            <v>53.244</v>
          </cell>
          <cell r="BE59">
            <v>-10.537000000000001</v>
          </cell>
          <cell r="BF59">
            <v>83.552000000000007</v>
          </cell>
          <cell r="BG59">
            <v>70.248000000000005</v>
          </cell>
          <cell r="BH59">
            <v>376.07100000000003</v>
          </cell>
          <cell r="BI59">
            <v>260.50099999999998</v>
          </cell>
          <cell r="BJ59">
            <v>548.14099999999996</v>
          </cell>
          <cell r="BK59">
            <v>730.84500000000003</v>
          </cell>
          <cell r="BL59">
            <v>591.04999999999995</v>
          </cell>
          <cell r="BM59">
            <v>637.50400000000002</v>
          </cell>
          <cell r="BN59">
            <v>1249.7049999999999</v>
          </cell>
          <cell r="BO59">
            <v>1328.2249999999999</v>
          </cell>
          <cell r="BP59">
            <v>1215.453</v>
          </cell>
          <cell r="BQ59">
            <v>1288.82</v>
          </cell>
          <cell r="BR59">
            <v>1376.1189999999999</v>
          </cell>
          <cell r="BS59">
            <v>1440.134</v>
          </cell>
        </row>
        <row r="60">
          <cell r="B60" t="str">
            <v>TKNSA</v>
          </cell>
          <cell r="C60">
            <v>43217.7809837963</v>
          </cell>
          <cell r="D60" t="str">
            <v>Sanayi</v>
          </cell>
          <cell r="E60" t="str">
            <v/>
          </cell>
          <cell r="F60">
            <v>808.4</v>
          </cell>
          <cell r="G60">
            <v>984.36400000000003</v>
          </cell>
          <cell r="H60">
            <v>689.245</v>
          </cell>
          <cell r="I60">
            <v>0.17287756893412354</v>
          </cell>
          <cell r="J60">
            <v>-0.17875907692682791</v>
          </cell>
          <cell r="K60" t="str">
            <v/>
          </cell>
          <cell r="L60">
            <v>31.045000000000002</v>
          </cell>
          <cell r="M60">
            <v>49.683000000000007</v>
          </cell>
          <cell r="N60">
            <v>29.526</v>
          </cell>
          <cell r="O60">
            <v>5.1446183025130487E-2</v>
          </cell>
          <cell r="P60">
            <v>-0.37513837731215915</v>
          </cell>
          <cell r="Q60" t="str">
            <v/>
          </cell>
          <cell r="R60">
            <v>-4.34</v>
          </cell>
          <cell r="S60">
            <v>1.9030000000000022</v>
          </cell>
          <cell r="T60">
            <v>0.96199999999999997</v>
          </cell>
          <cell r="U60" t="str">
            <v>a.d.</v>
          </cell>
          <cell r="V60" t="str">
            <v>a.d.</v>
          </cell>
          <cell r="AA60">
            <v>474.09999999999997</v>
          </cell>
          <cell r="AB60">
            <v>3397.855</v>
          </cell>
          <cell r="AC60">
            <v>3074.087</v>
          </cell>
          <cell r="AD60">
            <v>842.06299999999999</v>
          </cell>
          <cell r="AE60">
            <v>882.18299999999999</v>
          </cell>
          <cell r="AF60">
            <v>619.02200000000005</v>
          </cell>
          <cell r="AG60">
            <v>500.94900000000001</v>
          </cell>
          <cell r="AH60">
            <v>135.53</v>
          </cell>
          <cell r="AI60">
            <v>153.35599999999999</v>
          </cell>
          <cell r="AJ60">
            <v>159.84700000000001</v>
          </cell>
          <cell r="AK60">
            <v>170.07</v>
          </cell>
          <cell r="AL60">
            <v>147.095</v>
          </cell>
          <cell r="AM60">
            <v>133.76400000000001</v>
          </cell>
          <cell r="AN60">
            <v>-4.3550000000000004</v>
          </cell>
          <cell r="AO60">
            <v>20.879000000000001</v>
          </cell>
          <cell r="AP60">
            <v>34.232999999999997</v>
          </cell>
          <cell r="AQ60">
            <v>37.085999999999999</v>
          </cell>
          <cell r="AR60">
            <v>41.537999999999997</v>
          </cell>
          <cell r="AS60">
            <v>22.992999999999999</v>
          </cell>
          <cell r="AT60">
            <v>167.38800000000001</v>
          </cell>
          <cell r="AU60">
            <v>32.576000000000001</v>
          </cell>
          <cell r="AV60">
            <v>9.484</v>
          </cell>
          <cell r="AW60">
            <v>-36.6</v>
          </cell>
          <cell r="AX60">
            <v>37.811</v>
          </cell>
          <cell r="AY60">
            <v>42.744</v>
          </cell>
          <cell r="AZ60">
            <v>45.406999999999996</v>
          </cell>
          <cell r="BA60">
            <v>19.568000000000001</v>
          </cell>
          <cell r="BB60">
            <v>-160.613</v>
          </cell>
          <cell r="BC60">
            <v>-30.352</v>
          </cell>
          <cell r="BD60">
            <v>-122.717</v>
          </cell>
          <cell r="BE60">
            <v>10.161</v>
          </cell>
          <cell r="BF60">
            <v>8.11</v>
          </cell>
          <cell r="BG60">
            <v>8.593</v>
          </cell>
          <cell r="BH60">
            <v>-156.09399999999999</v>
          </cell>
          <cell r="BI60">
            <v>5.3810000000000002</v>
          </cell>
          <cell r="BJ60">
            <v>109.739</v>
          </cell>
          <cell r="BK60">
            <v>-5.6609999999999996</v>
          </cell>
          <cell r="BL60">
            <v>-72.703000000000003</v>
          </cell>
          <cell r="BM60">
            <v>187.76900000000001</v>
          </cell>
          <cell r="BN60">
            <v>-61.914999999999999</v>
          </cell>
          <cell r="BO60">
            <v>-61.710999999999999</v>
          </cell>
          <cell r="BP60">
            <v>-52.893000000000001</v>
          </cell>
          <cell r="BQ60">
            <v>-44.244999999999997</v>
          </cell>
          <cell r="BR60">
            <v>-43.372999999999998</v>
          </cell>
          <cell r="BS60">
            <v>-47.46</v>
          </cell>
        </row>
        <row r="61">
          <cell r="B61" t="str">
            <v>PKART</v>
          </cell>
          <cell r="C61">
            <v>43217.783912037034</v>
          </cell>
          <cell r="D61" t="str">
            <v>Sanayi</v>
          </cell>
          <cell r="E61" t="str">
            <v>-</v>
          </cell>
          <cell r="F61">
            <v>40.186518</v>
          </cell>
          <cell r="G61">
            <v>55.944980999999999</v>
          </cell>
          <cell r="H61">
            <v>21.730848000000002</v>
          </cell>
          <cell r="I61">
            <v>0.84928439055852745</v>
          </cell>
          <cell r="J61">
            <v>-0.28167786847581555</v>
          </cell>
          <cell r="K61" t="str">
            <v>-</v>
          </cell>
          <cell r="L61">
            <v>2.1101580000000002</v>
          </cell>
          <cell r="M61">
            <v>3.353764</v>
          </cell>
          <cell r="N61">
            <v>2.3601580000000002</v>
          </cell>
          <cell r="O61">
            <v>-0.10592511179336295</v>
          </cell>
          <cell r="P61">
            <v>-0.37080903724889402</v>
          </cell>
          <cell r="Q61" t="str">
            <v>-</v>
          </cell>
          <cell r="R61">
            <v>0.69888499999999998</v>
          </cell>
          <cell r="S61">
            <v>2.1442319999999997</v>
          </cell>
          <cell r="T61">
            <v>1.621883</v>
          </cell>
          <cell r="U61">
            <v>-0.56909037211685432</v>
          </cell>
          <cell r="V61">
            <v>-0.67406278798189745</v>
          </cell>
          <cell r="AA61">
            <v>59.377499999999998</v>
          </cell>
          <cell r="AB61">
            <v>125.476505</v>
          </cell>
          <cell r="AC61">
            <v>82.988365000000002</v>
          </cell>
          <cell r="AD61">
            <v>21.264037999999999</v>
          </cell>
          <cell r="AE61">
            <v>26.536638</v>
          </cell>
          <cell r="AF61">
            <v>8.852665</v>
          </cell>
          <cell r="AG61">
            <v>7.3421019999999997</v>
          </cell>
          <cell r="AH61">
            <v>2.7592469999999998</v>
          </cell>
          <cell r="AI61">
            <v>0.202346</v>
          </cell>
          <cell r="AJ61">
            <v>1.3177209999999999</v>
          </cell>
          <cell r="AK61">
            <v>4.5733509999999997</v>
          </cell>
          <cell r="AL61">
            <v>2.5524870000000002</v>
          </cell>
          <cell r="AM61">
            <v>4.6853410000000002</v>
          </cell>
          <cell r="AN61">
            <v>4.0951019999999998</v>
          </cell>
          <cell r="AO61">
            <v>1.902658</v>
          </cell>
          <cell r="AP61">
            <v>-0.89993299999999998</v>
          </cell>
          <cell r="AQ61">
            <v>0.70875699999999997</v>
          </cell>
          <cell r="AR61">
            <v>2.9738579999999999</v>
          </cell>
          <cell r="AS61">
            <v>1.7375879999999999</v>
          </cell>
          <cell r="AT61">
            <v>6.385135</v>
          </cell>
          <cell r="AU61">
            <v>5.7164089999999996</v>
          </cell>
          <cell r="AV61">
            <v>1.303469</v>
          </cell>
          <cell r="AW61">
            <v>2.8087179999999998</v>
          </cell>
          <cell r="AX61">
            <v>0.98204499999999995</v>
          </cell>
          <cell r="AY61">
            <v>-0.44124099999999999</v>
          </cell>
          <cell r="AZ61">
            <v>1.1124540000000001</v>
          </cell>
          <cell r="BA61">
            <v>3.8071069999999998</v>
          </cell>
          <cell r="BB61">
            <v>3.589696</v>
          </cell>
          <cell r="BC61">
            <v>0.77882899999999999</v>
          </cell>
          <cell r="BD61">
            <v>2.0142250000000002</v>
          </cell>
          <cell r="BE61">
            <v>0.51184200000000002</v>
          </cell>
          <cell r="BF61">
            <v>-0.64231300000000002</v>
          </cell>
          <cell r="BG61">
            <v>0.68330400000000002</v>
          </cell>
          <cell r="BH61">
            <v>-17.751315999999999</v>
          </cell>
          <cell r="BI61">
            <v>-8.4206450000000004</v>
          </cell>
          <cell r="BJ61">
            <v>-5.378851</v>
          </cell>
          <cell r="BK61">
            <v>-6.1643790000000003</v>
          </cell>
          <cell r="BL61">
            <v>0.136433</v>
          </cell>
          <cell r="BM61">
            <v>-28.014116999999999</v>
          </cell>
          <cell r="BN61">
            <v>37.525725999999999</v>
          </cell>
          <cell r="BO61">
            <v>39.133991000000002</v>
          </cell>
          <cell r="BP61">
            <v>38.379192000000003</v>
          </cell>
          <cell r="BQ61">
            <v>38.924596999999999</v>
          </cell>
          <cell r="BR61">
            <v>41.272432999999999</v>
          </cell>
          <cell r="BS61">
            <v>41.924047999999999</v>
          </cell>
        </row>
        <row r="62">
          <cell r="B62" t="str">
            <v>PINSU</v>
          </cell>
          <cell r="C62">
            <v>43217.787187499998</v>
          </cell>
          <cell r="D62" t="str">
            <v>Sanayi</v>
          </cell>
          <cell r="E62" t="str">
            <v>-</v>
          </cell>
          <cell r="F62">
            <v>46.436298000000001</v>
          </cell>
          <cell r="G62">
            <v>34.368044999999995</v>
          </cell>
          <cell r="H62">
            <v>42.719203999999998</v>
          </cell>
          <cell r="I62">
            <v>8.701224863646817E-2</v>
          </cell>
          <cell r="J62">
            <v>0.35114749762461051</v>
          </cell>
          <cell r="K62" t="str">
            <v>-</v>
          </cell>
          <cell r="L62">
            <v>2.5669240000000002</v>
          </cell>
          <cell r="M62">
            <v>-0.20688799999999929</v>
          </cell>
          <cell r="N62">
            <v>2.1625049999999999</v>
          </cell>
          <cell r="O62">
            <v>0.18701413407136647</v>
          </cell>
          <cell r="P62" t="str">
            <v>a.d.</v>
          </cell>
          <cell r="Q62" t="str">
            <v>-</v>
          </cell>
          <cell r="R62">
            <v>-7.3627580000000004</v>
          </cell>
          <cell r="S62">
            <v>-10.826931999999999</v>
          </cell>
          <cell r="T62">
            <v>-4.4189059999999998</v>
          </cell>
          <cell r="U62" t="str">
            <v>a.d.</v>
          </cell>
          <cell r="V62" t="str">
            <v>a.d.</v>
          </cell>
          <cell r="AA62">
            <v>76.54423144095</v>
          </cell>
          <cell r="AB62">
            <v>198.291944</v>
          </cell>
          <cell r="AC62">
            <v>162.49580800000001</v>
          </cell>
          <cell r="AD62">
            <v>56.615454</v>
          </cell>
          <cell r="AE62">
            <v>64.589241000000001</v>
          </cell>
          <cell r="AF62">
            <v>87.163043000000002</v>
          </cell>
          <cell r="AG62">
            <v>67.271054000000007</v>
          </cell>
          <cell r="AH62">
            <v>17.800004999999999</v>
          </cell>
          <cell r="AI62">
            <v>22.614249999999998</v>
          </cell>
          <cell r="AJ62">
            <v>29.084768</v>
          </cell>
          <cell r="AK62">
            <v>17.631034</v>
          </cell>
          <cell r="AL62">
            <v>20.651778</v>
          </cell>
          <cell r="AM62">
            <v>-1.098875</v>
          </cell>
          <cell r="AN62">
            <v>-17.596249</v>
          </cell>
          <cell r="AO62">
            <v>-1.2015150000000001</v>
          </cell>
          <cell r="AP62">
            <v>0.65434400000000004</v>
          </cell>
          <cell r="AQ62">
            <v>4.0043030000000002</v>
          </cell>
          <cell r="AR62">
            <v>-4.5889930000000003</v>
          </cell>
          <cell r="AS62">
            <v>-0.90321399999999996</v>
          </cell>
          <cell r="AT62">
            <v>12.853512</v>
          </cell>
          <cell r="AU62">
            <v>-6.7159040000000001</v>
          </cell>
          <cell r="AV62">
            <v>-3.6365949999999998</v>
          </cell>
          <cell r="AW62">
            <v>1.152563</v>
          </cell>
          <cell r="AX62">
            <v>-4.8654010000000003</v>
          </cell>
          <cell r="AY62">
            <v>3.6147200000000002</v>
          </cell>
          <cell r="AZ62">
            <v>7.283175</v>
          </cell>
          <cell r="BA62">
            <v>-19.715873999999999</v>
          </cell>
          <cell r="BB62">
            <v>-19.484210000000001</v>
          </cell>
          <cell r="BC62">
            <v>-7.8601739999999998</v>
          </cell>
          <cell r="BD62">
            <v>-3.5208460000000001</v>
          </cell>
          <cell r="BE62">
            <v>-9.3315640000000002</v>
          </cell>
          <cell r="BF62">
            <v>-3.8409230000000001</v>
          </cell>
          <cell r="BG62">
            <v>-0.64136499999999996</v>
          </cell>
          <cell r="BH62">
            <v>79.240611999999999</v>
          </cell>
          <cell r="BI62">
            <v>98.481566999999998</v>
          </cell>
          <cell r="BJ62">
            <v>85.953796999999994</v>
          </cell>
          <cell r="BK62">
            <v>106.874287</v>
          </cell>
          <cell r="BL62">
            <v>111.69964400000001</v>
          </cell>
          <cell r="BM62">
            <v>128.68983299999999</v>
          </cell>
          <cell r="BN62">
            <v>63.584693000000001</v>
          </cell>
          <cell r="BO62">
            <v>59.308709999999998</v>
          </cell>
          <cell r="BP62">
            <v>55.30433</v>
          </cell>
          <cell r="BQ62">
            <v>54.422632999999998</v>
          </cell>
          <cell r="BR62">
            <v>63.987848999999997</v>
          </cell>
          <cell r="BS62">
            <v>56.449826999999999</v>
          </cell>
        </row>
        <row r="63">
          <cell r="B63" t="str">
            <v>EGCYO</v>
          </cell>
          <cell r="C63">
            <v>43217.799004629633</v>
          </cell>
          <cell r="D63" t="str">
            <v>Sanayi</v>
          </cell>
          <cell r="E63" t="str">
            <v>-</v>
          </cell>
          <cell r="F63">
            <v>0</v>
          </cell>
          <cell r="G63">
            <v>0</v>
          </cell>
          <cell r="H63">
            <v>0</v>
          </cell>
          <cell r="I63" t="str">
            <v>a.d.</v>
          </cell>
          <cell r="J63" t="str">
            <v>a.d.</v>
          </cell>
          <cell r="K63" t="str">
            <v>-</v>
          </cell>
          <cell r="L63">
            <v>-0.146814</v>
          </cell>
          <cell r="M63">
            <v>-0.12217600000000001</v>
          </cell>
          <cell r="N63">
            <v>-0.108836</v>
          </cell>
          <cell r="O63" t="str">
            <v>a.d.</v>
          </cell>
          <cell r="P63" t="str">
            <v>a.d.</v>
          </cell>
          <cell r="Q63" t="str">
            <v>-</v>
          </cell>
          <cell r="R63">
            <v>-0.15493599999999999</v>
          </cell>
          <cell r="S63">
            <v>-10.183855999999999</v>
          </cell>
          <cell r="T63">
            <v>-0.24824599999999999</v>
          </cell>
          <cell r="U63" t="str">
            <v>a.d.</v>
          </cell>
          <cell r="V63" t="str">
            <v>a.d.</v>
          </cell>
          <cell r="AA63">
            <v>11.88</v>
          </cell>
          <cell r="AB63">
            <v>0</v>
          </cell>
          <cell r="AC63">
            <v>0.57410600000000001</v>
          </cell>
          <cell r="AD63">
            <v>0</v>
          </cell>
          <cell r="AE63">
            <v>0</v>
          </cell>
          <cell r="AF63">
            <v>0</v>
          </cell>
          <cell r="AG63">
            <v>-0.32289699999999999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-0.43313400000000002</v>
          </cell>
          <cell r="AN63">
            <v>-1.45879</v>
          </cell>
          <cell r="AO63">
            <v>-0.108836</v>
          </cell>
          <cell r="AP63">
            <v>-0.115909</v>
          </cell>
          <cell r="AQ63">
            <v>-8.6212999999999998E-2</v>
          </cell>
          <cell r="AR63">
            <v>-0.12217600000000001</v>
          </cell>
          <cell r="AS63">
            <v>-0.146814</v>
          </cell>
          <cell r="AT63">
            <v>-0.43313400000000002</v>
          </cell>
          <cell r="AU63">
            <v>-1.45879</v>
          </cell>
          <cell r="AV63">
            <v>-0.19739699999999999</v>
          </cell>
          <cell r="AW63">
            <v>-0.10058400000000001</v>
          </cell>
          <cell r="AX63">
            <v>-0.87589399999999995</v>
          </cell>
          <cell r="AY63">
            <v>-0.115909</v>
          </cell>
          <cell r="AZ63">
            <v>-8.6212999999999998E-2</v>
          </cell>
          <cell r="BA63">
            <v>-10.739015999999999</v>
          </cell>
          <cell r="BB63">
            <v>-10.768708</v>
          </cell>
          <cell r="BC63">
            <v>0.230633</v>
          </cell>
          <cell r="BD63">
            <v>-0.21044299999999999</v>
          </cell>
          <cell r="BE63">
            <v>-9.7886980000000001</v>
          </cell>
          <cell r="BF63">
            <v>-0.16033500000000001</v>
          </cell>
          <cell r="BG63">
            <v>-0.14657899999999999</v>
          </cell>
          <cell r="BH63">
            <v>3.1364000000000001</v>
          </cell>
          <cell r="BI63">
            <v>3.1412420000000001</v>
          </cell>
          <cell r="BJ63">
            <v>3.999851</v>
          </cell>
          <cell r="BK63">
            <v>3.8913959999999999</v>
          </cell>
          <cell r="BL63">
            <v>3.7967680000000001</v>
          </cell>
          <cell r="BM63">
            <v>3.999873</v>
          </cell>
          <cell r="BN63">
            <v>24.997878</v>
          </cell>
          <cell r="BO63">
            <v>24.749631999999998</v>
          </cell>
          <cell r="BP63">
            <v>24.589296999999998</v>
          </cell>
          <cell r="BQ63">
            <v>24.442717999999999</v>
          </cell>
          <cell r="BR63">
            <v>14.257247</v>
          </cell>
          <cell r="BS63">
            <v>14.100918999999999</v>
          </cell>
        </row>
        <row r="64">
          <cell r="B64" t="str">
            <v>AVISA</v>
          </cell>
          <cell r="C64">
            <v>43217.801412037035</v>
          </cell>
          <cell r="D64" t="str">
            <v>Sigorta</v>
          </cell>
          <cell r="E64" t="str">
            <v/>
          </cell>
          <cell r="F64">
            <v>0</v>
          </cell>
          <cell r="G64">
            <v>1.5478960000000002</v>
          </cell>
          <cell r="H64">
            <v>-1.430091</v>
          </cell>
          <cell r="I64" t="str">
            <v>a.d.</v>
          </cell>
          <cell r="J64">
            <v>-1</v>
          </cell>
          <cell r="K64" t="str">
            <v/>
          </cell>
          <cell r="L64">
            <v>27.721664000000001</v>
          </cell>
          <cell r="M64">
            <v>18.893487</v>
          </cell>
          <cell r="N64">
            <v>0.87209599999999998</v>
          </cell>
          <cell r="O64">
            <v>30.787399552342862</v>
          </cell>
          <cell r="P64">
            <v>0.46726033156293489</v>
          </cell>
          <cell r="Q64">
            <v>34.5</v>
          </cell>
          <cell r="R64">
            <v>32.830458999999998</v>
          </cell>
          <cell r="S64">
            <v>27.610750999999993</v>
          </cell>
          <cell r="T64">
            <v>18.215662999999999</v>
          </cell>
          <cell r="U64">
            <v>0.8023202888634906</v>
          </cell>
          <cell r="V64">
            <v>0.1890462160916957</v>
          </cell>
          <cell r="AA64">
            <v>2088.6</v>
          </cell>
          <cell r="AB64">
            <v>16015.614887</v>
          </cell>
          <cell r="AC64">
            <v>12321.522079</v>
          </cell>
          <cell r="AD64">
            <v>14084.491308999999</v>
          </cell>
          <cell r="AE64">
            <v>14860.04437</v>
          </cell>
          <cell r="AF64">
            <v>0</v>
          </cell>
          <cell r="AG64">
            <v>0</v>
          </cell>
          <cell r="AH64">
            <v>0.86801200000000001</v>
          </cell>
          <cell r="AI64">
            <v>0.86801200000000001</v>
          </cell>
          <cell r="AJ64">
            <v>0.86801200000000001</v>
          </cell>
          <cell r="AK64">
            <v>0.86801200000000001</v>
          </cell>
          <cell r="AL64">
            <v>0.86801200000000001</v>
          </cell>
          <cell r="AM64">
            <v>0</v>
          </cell>
          <cell r="AN64">
            <v>0</v>
          </cell>
          <cell r="AO64">
            <v>19.810773000000001</v>
          </cell>
          <cell r="AP64">
            <v>25.399066999999999</v>
          </cell>
          <cell r="AQ64">
            <v>28.525814</v>
          </cell>
          <cell r="AR64">
            <v>32.602134</v>
          </cell>
          <cell r="AS64">
            <v>35.669699000000001</v>
          </cell>
          <cell r="AT64">
            <v>0</v>
          </cell>
          <cell r="AU64">
            <v>0</v>
          </cell>
          <cell r="AV64">
            <v>0.91779100000000002</v>
          </cell>
          <cell r="AW64">
            <v>1.028548</v>
          </cell>
          <cell r="AX64">
            <v>1.0473870000000001</v>
          </cell>
          <cell r="AY64">
            <v>1.5344390000000001</v>
          </cell>
          <cell r="AZ64">
            <v>1.9743520000000001</v>
          </cell>
          <cell r="BA64">
            <v>101.689753</v>
          </cell>
          <cell r="BB64">
            <v>63.220412000000003</v>
          </cell>
          <cell r="BC64">
            <v>11583.980287</v>
          </cell>
          <cell r="BD64">
            <v>12262.462288000001</v>
          </cell>
          <cell r="BE64">
            <v>12935.272389</v>
          </cell>
          <cell r="BF64">
            <v>14791.595455000001</v>
          </cell>
          <cell r="BG64">
            <v>15597.943056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185.32752400000001</v>
          </cell>
          <cell r="BO64">
            <v>179.16961599999999</v>
          </cell>
          <cell r="BP64">
            <v>206.03564</v>
          </cell>
          <cell r="BQ64">
            <v>238.77010300000001</v>
          </cell>
          <cell r="BR64">
            <v>264.04619500000001</v>
          </cell>
          <cell r="BS64">
            <v>240.28995499999999</v>
          </cell>
        </row>
        <row r="65">
          <cell r="B65" t="str">
            <v>ACSEL</v>
          </cell>
          <cell r="C65">
            <v>43217.835358796299</v>
          </cell>
          <cell r="D65" t="str">
            <v>Sanayi</v>
          </cell>
          <cell r="E65" t="str">
            <v>-</v>
          </cell>
          <cell r="F65">
            <v>5.4166730000000003</v>
          </cell>
          <cell r="G65">
            <v>6.0651649999999986</v>
          </cell>
          <cell r="H65">
            <v>4.1468879999999997</v>
          </cell>
          <cell r="I65">
            <v>0.30620190369260047</v>
          </cell>
          <cell r="J65">
            <v>-0.10692075153767433</v>
          </cell>
          <cell r="K65" t="str">
            <v>-</v>
          </cell>
          <cell r="L65">
            <v>0.50388100000000002</v>
          </cell>
          <cell r="M65">
            <v>0.26713500000000001</v>
          </cell>
          <cell r="N65">
            <v>0.26328400000000002</v>
          </cell>
          <cell r="O65">
            <v>0.91383069233223435</v>
          </cell>
          <cell r="P65">
            <v>0.8862410391749489</v>
          </cell>
          <cell r="Q65" t="str">
            <v>-</v>
          </cell>
          <cell r="R65">
            <v>0.57082699999999997</v>
          </cell>
          <cell r="S65">
            <v>1.401545</v>
          </cell>
          <cell r="T65">
            <v>0.225359</v>
          </cell>
          <cell r="U65">
            <v>1.5329673986838777</v>
          </cell>
          <cell r="V65">
            <v>-0.59271589567227601</v>
          </cell>
          <cell r="AA65">
            <v>26.911466999999995</v>
          </cell>
          <cell r="AB65">
            <v>21.164594999999998</v>
          </cell>
          <cell r="AC65">
            <v>14.445519000000001</v>
          </cell>
          <cell r="AD65">
            <v>5.4624740000000003</v>
          </cell>
          <cell r="AE65">
            <v>5.4900679999999999</v>
          </cell>
          <cell r="AF65">
            <v>3.6343390000000002</v>
          </cell>
          <cell r="AG65">
            <v>2.3096709999999998</v>
          </cell>
          <cell r="AH65">
            <v>0.825793</v>
          </cell>
          <cell r="AI65">
            <v>0.97516199999999997</v>
          </cell>
          <cell r="AJ65">
            <v>0.874753</v>
          </cell>
          <cell r="AK65">
            <v>0.95863100000000001</v>
          </cell>
          <cell r="AL65">
            <v>0.98648100000000005</v>
          </cell>
          <cell r="AM65">
            <v>0.79714700000000005</v>
          </cell>
          <cell r="AN65">
            <v>0.26490000000000002</v>
          </cell>
          <cell r="AO65">
            <v>0.159806</v>
          </cell>
          <cell r="AP65">
            <v>0.27971499999999999</v>
          </cell>
          <cell r="AQ65">
            <v>0.167402</v>
          </cell>
          <cell r="AR65">
            <v>0.190224</v>
          </cell>
          <cell r="AS65">
            <v>0.42044900000000002</v>
          </cell>
          <cell r="AT65">
            <v>1.084257</v>
          </cell>
          <cell r="AU65">
            <v>0.61575000000000002</v>
          </cell>
          <cell r="AV65">
            <v>0.26130700000000001</v>
          </cell>
          <cell r="AW65">
            <v>0.10253</v>
          </cell>
          <cell r="AX65">
            <v>-8.7899999999999992E-3</v>
          </cell>
          <cell r="AY65">
            <v>0.30915500000000001</v>
          </cell>
          <cell r="AZ65">
            <v>0.24468300000000001</v>
          </cell>
          <cell r="BA65">
            <v>1.839175</v>
          </cell>
          <cell r="BB65">
            <v>0.68823100000000004</v>
          </cell>
          <cell r="BC65">
            <v>0.25136399999999998</v>
          </cell>
          <cell r="BD65">
            <v>7.0579000000000003E-2</v>
          </cell>
          <cell r="BE65">
            <v>0.28093000000000001</v>
          </cell>
          <cell r="BF65">
            <v>0.177784</v>
          </cell>
          <cell r="BG65">
            <v>3.4486999999999997E-2</v>
          </cell>
          <cell r="BH65">
            <v>-0.98299800000000004</v>
          </cell>
          <cell r="BI65">
            <v>-0.402806</v>
          </cell>
          <cell r="BJ65">
            <v>0.27444600000000002</v>
          </cell>
          <cell r="BK65">
            <v>0.59594199999999997</v>
          </cell>
          <cell r="BL65">
            <v>-0.71308700000000003</v>
          </cell>
          <cell r="BM65">
            <v>1.1165609999999999</v>
          </cell>
          <cell r="BN65">
            <v>22.026332</v>
          </cell>
          <cell r="BO65">
            <v>22.251691000000001</v>
          </cell>
          <cell r="BP65">
            <v>21.89339</v>
          </cell>
          <cell r="BQ65">
            <v>21.927876999999999</v>
          </cell>
          <cell r="BR65">
            <v>23.186050000000002</v>
          </cell>
          <cell r="BS65">
            <v>23.756876999999999</v>
          </cell>
        </row>
        <row r="66">
          <cell r="B66" t="str">
            <v>TATGD</v>
          </cell>
          <cell r="C66">
            <v>43217.837488425925</v>
          </cell>
          <cell r="D66" t="str">
            <v>Sanayi</v>
          </cell>
          <cell r="E66">
            <v>303.66666666666669</v>
          </cell>
          <cell r="F66">
            <v>263.958257</v>
          </cell>
          <cell r="G66">
            <v>286.46632499999987</v>
          </cell>
          <cell r="H66">
            <v>265.13206000000002</v>
          </cell>
          <cell r="I66">
            <v>-4.4272390143991203E-3</v>
          </cell>
          <cell r="J66">
            <v>-7.8571427200037847E-2</v>
          </cell>
          <cell r="K66">
            <v>20.333333333333332</v>
          </cell>
          <cell r="L66">
            <v>11.720262999999999</v>
          </cell>
          <cell r="M66">
            <v>21.723397999999996</v>
          </cell>
          <cell r="N66">
            <v>12.45274</v>
          </cell>
          <cell r="O66">
            <v>-5.8820548730640909E-2</v>
          </cell>
          <cell r="P66">
            <v>-0.4604774538495312</v>
          </cell>
          <cell r="Q66">
            <v>16.333333333333332</v>
          </cell>
          <cell r="R66">
            <v>10.278262</v>
          </cell>
          <cell r="S66">
            <v>22.571530000000003</v>
          </cell>
          <cell r="T66">
            <v>11.648571</v>
          </cell>
          <cell r="U66">
            <v>-0.11763751965799074</v>
          </cell>
          <cell r="V66">
            <v>-0.54463600828122871</v>
          </cell>
          <cell r="AA66">
            <v>716.72</v>
          </cell>
          <cell r="AB66">
            <v>1074.0347099999999</v>
          </cell>
          <cell r="AC66">
            <v>981.12024599999995</v>
          </cell>
          <cell r="AD66">
            <v>250.731448</v>
          </cell>
          <cell r="AE66">
            <v>271.70487700000001</v>
          </cell>
          <cell r="AF66">
            <v>238.63283899999999</v>
          </cell>
          <cell r="AG66">
            <v>230.32957400000001</v>
          </cell>
          <cell r="AH66">
            <v>57.537942999999999</v>
          </cell>
          <cell r="AI66">
            <v>53.657254999999999</v>
          </cell>
          <cell r="AJ66">
            <v>57.786205000000002</v>
          </cell>
          <cell r="AK66">
            <v>69.651436000000004</v>
          </cell>
          <cell r="AL66">
            <v>59.690787999999998</v>
          </cell>
          <cell r="AM66">
            <v>50.120919999999998</v>
          </cell>
          <cell r="AN66">
            <v>62.776992999999997</v>
          </cell>
          <cell r="AO66">
            <v>10.183052999999999</v>
          </cell>
          <cell r="AP66">
            <v>8.4641249999999992</v>
          </cell>
          <cell r="AQ66">
            <v>12.050794</v>
          </cell>
          <cell r="AR66">
            <v>19.422948000000002</v>
          </cell>
          <cell r="AS66">
            <v>8.7502750000000002</v>
          </cell>
          <cell r="AT66">
            <v>62.978355999999998</v>
          </cell>
          <cell r="AU66">
            <v>74.210791999999998</v>
          </cell>
          <cell r="AV66">
            <v>20.938026000000001</v>
          </cell>
          <cell r="AW66">
            <v>17.750572999999999</v>
          </cell>
          <cell r="AX66">
            <v>13.766080000000001</v>
          </cell>
          <cell r="AY66">
            <v>10.935691</v>
          </cell>
          <cell r="AZ66">
            <v>17.866527000000001</v>
          </cell>
          <cell r="BA66">
            <v>61.183525000000003</v>
          </cell>
          <cell r="BB66">
            <v>64.700559999999996</v>
          </cell>
          <cell r="BC66">
            <v>20.899118000000001</v>
          </cell>
          <cell r="BD66">
            <v>11.316787</v>
          </cell>
          <cell r="BE66">
            <v>12.260147999999999</v>
          </cell>
          <cell r="BF66">
            <v>9.1688270000000003</v>
          </cell>
          <cell r="BG66">
            <v>17.794597</v>
          </cell>
          <cell r="BH66">
            <v>30.574358</v>
          </cell>
          <cell r="BI66">
            <v>32.213467999999999</v>
          </cell>
          <cell r="BJ66">
            <v>44.394831000000003</v>
          </cell>
          <cell r="BK66">
            <v>77.024051</v>
          </cell>
          <cell r="BL66">
            <v>96.607398000000003</v>
          </cell>
          <cell r="BM66">
            <v>124.772428</v>
          </cell>
          <cell r="BN66">
            <v>460.96036700000002</v>
          </cell>
          <cell r="BO66">
            <v>442.60837500000002</v>
          </cell>
          <cell r="BP66">
            <v>451.77720199999999</v>
          </cell>
          <cell r="BQ66">
            <v>469.571799</v>
          </cell>
          <cell r="BR66">
            <v>492.97563500000001</v>
          </cell>
          <cell r="BS66">
            <v>473.25377200000003</v>
          </cell>
        </row>
        <row r="67">
          <cell r="B67" t="str">
            <v>IZOCM</v>
          </cell>
          <cell r="C67">
            <v>43217.838078703702</v>
          </cell>
          <cell r="D67" t="str">
            <v>Sanayi</v>
          </cell>
          <cell r="E67" t="str">
            <v>-</v>
          </cell>
          <cell r="F67">
            <v>131.09316100000001</v>
          </cell>
          <cell r="G67">
            <v>143.252431</v>
          </cell>
          <cell r="H67">
            <v>84.322667999999993</v>
          </cell>
          <cell r="I67">
            <v>0.55466097206506815</v>
          </cell>
          <cell r="J67">
            <v>-8.4880025526407943E-2</v>
          </cell>
          <cell r="K67" t="str">
            <v>-</v>
          </cell>
          <cell r="L67">
            <v>11.824586</v>
          </cell>
          <cell r="M67">
            <v>15.263214999999999</v>
          </cell>
          <cell r="N67">
            <v>5.0634399999999999</v>
          </cell>
          <cell r="O67">
            <v>1.3352870775599199</v>
          </cell>
          <cell r="P67">
            <v>-0.22528864331662757</v>
          </cell>
          <cell r="Q67" t="str">
            <v>-</v>
          </cell>
          <cell r="R67">
            <v>4.7977800000000004</v>
          </cell>
          <cell r="S67">
            <v>8.4075410000000002</v>
          </cell>
          <cell r="T67">
            <v>1.5808359999999999</v>
          </cell>
          <cell r="U67">
            <v>2.0349637786588874</v>
          </cell>
          <cell r="V67">
            <v>-0.42934801031597702</v>
          </cell>
          <cell r="AA67">
            <v>603.04924354299999</v>
          </cell>
          <cell r="AB67">
            <v>457.29772700000001</v>
          </cell>
          <cell r="AC67">
            <v>385.80939699999999</v>
          </cell>
          <cell r="AD67">
            <v>108.513852</v>
          </cell>
          <cell r="AE67">
            <v>121.208776</v>
          </cell>
          <cell r="AF67">
            <v>91.185927000000007</v>
          </cell>
          <cell r="AG67">
            <v>88.330697999999998</v>
          </cell>
          <cell r="AH67">
            <v>18.921613000000001</v>
          </cell>
          <cell r="AI67">
            <v>20.292487000000001</v>
          </cell>
          <cell r="AJ67">
            <v>24.173062999999999</v>
          </cell>
          <cell r="AK67">
            <v>27.798763999999998</v>
          </cell>
          <cell r="AL67">
            <v>28.270451999999999</v>
          </cell>
          <cell r="AM67">
            <v>27.741685</v>
          </cell>
          <cell r="AN67">
            <v>31.338660000000001</v>
          </cell>
          <cell r="AO67">
            <v>2.9138799999999998</v>
          </cell>
          <cell r="AP67">
            <v>5.2602180000000001</v>
          </cell>
          <cell r="AQ67">
            <v>7.9618460000000004</v>
          </cell>
          <cell r="AR67">
            <v>11.605741</v>
          </cell>
          <cell r="AS67">
            <v>8.6718759999999993</v>
          </cell>
          <cell r="AT67">
            <v>40.742117</v>
          </cell>
          <cell r="AU67">
            <v>41.994821999999999</v>
          </cell>
          <cell r="AV67">
            <v>8.0872740000000007</v>
          </cell>
          <cell r="AW67">
            <v>9.8662810000000007</v>
          </cell>
          <cell r="AX67">
            <v>15.397732</v>
          </cell>
          <cell r="AY67">
            <v>9.0277469999999997</v>
          </cell>
          <cell r="AZ67">
            <v>11.387715</v>
          </cell>
          <cell r="BA67">
            <v>17.982724000000001</v>
          </cell>
          <cell r="BB67">
            <v>20.942554999999999</v>
          </cell>
          <cell r="BC67">
            <v>3.8084199999999999</v>
          </cell>
          <cell r="BD67">
            <v>4.3244829999999999</v>
          </cell>
          <cell r="BE67">
            <v>8.2125269999999997</v>
          </cell>
          <cell r="BF67">
            <v>1.799148</v>
          </cell>
          <cell r="BG67">
            <v>6.1951999999999998</v>
          </cell>
          <cell r="BH67">
            <v>16.676597999999998</v>
          </cell>
          <cell r="BI67">
            <v>34.396965000000002</v>
          </cell>
          <cell r="BJ67">
            <v>51.530721</v>
          </cell>
          <cell r="BK67">
            <v>43.099263000000001</v>
          </cell>
          <cell r="BL67">
            <v>27.811744000000001</v>
          </cell>
          <cell r="BM67">
            <v>69.741258999999999</v>
          </cell>
          <cell r="BN67">
            <v>161.350325</v>
          </cell>
          <cell r="BO67">
            <v>162.46343300000001</v>
          </cell>
          <cell r="BP67">
            <v>164.35617999999999</v>
          </cell>
          <cell r="BQ67">
            <v>170.660706</v>
          </cell>
          <cell r="BR67">
            <v>178.587885</v>
          </cell>
          <cell r="BS67">
            <v>182.54517300000001</v>
          </cell>
        </row>
        <row r="68">
          <cell r="B68" t="str">
            <v>PNSUT</v>
          </cell>
          <cell r="C68">
            <v>43217.878379629627</v>
          </cell>
          <cell r="D68" t="str">
            <v>Sanayi</v>
          </cell>
          <cell r="E68">
            <v>329.33333333333331</v>
          </cell>
          <cell r="F68">
            <v>364.13357999999999</v>
          </cell>
          <cell r="G68">
            <v>342.94319199999995</v>
          </cell>
          <cell r="H68">
            <v>289.81024600000001</v>
          </cell>
          <cell r="I68">
            <v>0.25645516342441521</v>
          </cell>
          <cell r="J68">
            <v>6.1789790537670308E-2</v>
          </cell>
          <cell r="K68">
            <v>25</v>
          </cell>
          <cell r="L68">
            <v>33.650689999999997</v>
          </cell>
          <cell r="M68">
            <v>23.318337999999997</v>
          </cell>
          <cell r="N68">
            <v>27.569559999999999</v>
          </cell>
          <cell r="O68">
            <v>0.22057406792128709</v>
          </cell>
          <cell r="P68">
            <v>0.44309984699595661</v>
          </cell>
          <cell r="Q68">
            <v>16</v>
          </cell>
          <cell r="R68">
            <v>21.772006000000001</v>
          </cell>
          <cell r="S68">
            <v>11.577179999999998</v>
          </cell>
          <cell r="T68">
            <v>23.932062999999999</v>
          </cell>
          <cell r="U68">
            <v>-9.025786870108099E-2</v>
          </cell>
          <cell r="V68">
            <v>0.88059665652602837</v>
          </cell>
          <cell r="AA68">
            <v>557.3930355</v>
          </cell>
          <cell r="AB68">
            <v>1240.050704</v>
          </cell>
          <cell r="AC68">
            <v>1067.7766919999999</v>
          </cell>
          <cell r="AD68">
            <v>286.74352499999998</v>
          </cell>
          <cell r="AE68">
            <v>320.553741</v>
          </cell>
          <cell r="AF68">
            <v>196.755854</v>
          </cell>
          <cell r="AG68">
            <v>191.113801</v>
          </cell>
          <cell r="AH68">
            <v>54.416283999999997</v>
          </cell>
          <cell r="AI68">
            <v>48.021541999999997</v>
          </cell>
          <cell r="AJ68">
            <v>39.419578999999999</v>
          </cell>
          <cell r="AK68">
            <v>54.898448999999999</v>
          </cell>
          <cell r="AL68">
            <v>66.389629999999997</v>
          </cell>
          <cell r="AM68">
            <v>56.007432000000001</v>
          </cell>
          <cell r="AN68">
            <v>65.058187000000004</v>
          </cell>
          <cell r="AO68">
            <v>21.191409</v>
          </cell>
          <cell r="AP68">
            <v>9.3851639999999996</v>
          </cell>
          <cell r="AQ68">
            <v>8.9212539999999994</v>
          </cell>
          <cell r="AR68">
            <v>16.509605000000001</v>
          </cell>
          <cell r="AS68">
            <v>25.338348</v>
          </cell>
          <cell r="AT68">
            <v>82.351241999999999</v>
          </cell>
          <cell r="AU68">
            <v>89.557506000000004</v>
          </cell>
          <cell r="AV68">
            <v>24.188590000000001</v>
          </cell>
          <cell r="AW68">
            <v>19.354147999999999</v>
          </cell>
          <cell r="AX68">
            <v>15.818973</v>
          </cell>
          <cell r="AY68">
            <v>15.899181</v>
          </cell>
          <cell r="AZ68">
            <v>15.564163000000001</v>
          </cell>
          <cell r="BA68">
            <v>47.082543999999999</v>
          </cell>
          <cell r="BB68">
            <v>60.019544000000003</v>
          </cell>
          <cell r="BC68">
            <v>17.828372999999999</v>
          </cell>
          <cell r="BD68">
            <v>12.162997000000001</v>
          </cell>
          <cell r="BE68">
            <v>4.5593339999999998</v>
          </cell>
          <cell r="BF68">
            <v>5.0136640000000003</v>
          </cell>
          <cell r="BG68">
            <v>6.5596370000000004</v>
          </cell>
          <cell r="BH68">
            <v>66.773767000000007</v>
          </cell>
          <cell r="BI68">
            <v>55.341603999999997</v>
          </cell>
          <cell r="BJ68">
            <v>77.033946</v>
          </cell>
          <cell r="BK68">
            <v>137.44889599999999</v>
          </cell>
          <cell r="BL68">
            <v>145.869756</v>
          </cell>
          <cell r="BM68">
            <v>152.04842400000001</v>
          </cell>
          <cell r="BN68">
            <v>593.33836399999996</v>
          </cell>
          <cell r="BO68">
            <v>575.70633999999995</v>
          </cell>
          <cell r="BP68">
            <v>575.730591</v>
          </cell>
          <cell r="BQ68">
            <v>581.39239799999996</v>
          </cell>
          <cell r="BR68">
            <v>690.16584999999998</v>
          </cell>
          <cell r="BS68">
            <v>694.08829100000003</v>
          </cell>
        </row>
        <row r="69">
          <cell r="B69" t="str">
            <v>AKSUE</v>
          </cell>
          <cell r="C69">
            <v>43217.883032407408</v>
          </cell>
          <cell r="D69" t="str">
            <v>Sanayi</v>
          </cell>
          <cell r="E69" t="str">
            <v>-</v>
          </cell>
          <cell r="F69">
            <v>1.974837</v>
          </cell>
          <cell r="G69">
            <v>1.2340200000000001</v>
          </cell>
          <cell r="H69">
            <v>1.3489329999999999</v>
          </cell>
          <cell r="I69">
            <v>0.46399932391008303</v>
          </cell>
          <cell r="J69">
            <v>0.6003281956532307</v>
          </cell>
          <cell r="K69" t="str">
            <v>-</v>
          </cell>
          <cell r="L69">
            <v>7.4757000000000004E-2</v>
          </cell>
          <cell r="M69">
            <v>-0.30586100000000005</v>
          </cell>
          <cell r="N69">
            <v>-0.955762</v>
          </cell>
          <cell r="O69" t="str">
            <v>a.d.</v>
          </cell>
          <cell r="P69" t="str">
            <v>a.d.</v>
          </cell>
          <cell r="Q69" t="str">
            <v>-</v>
          </cell>
          <cell r="R69">
            <v>-2.2030729999999998</v>
          </cell>
          <cell r="S69">
            <v>-5.011469</v>
          </cell>
          <cell r="T69">
            <v>-2.5091929999999998</v>
          </cell>
          <cell r="U69" t="str">
            <v>a.d.</v>
          </cell>
          <cell r="V69" t="str">
            <v>a.d.</v>
          </cell>
          <cell r="AA69">
            <v>123.09</v>
          </cell>
          <cell r="AB69">
            <v>6.3447839999999998</v>
          </cell>
          <cell r="AC69">
            <v>3.355912</v>
          </cell>
          <cell r="AD69">
            <v>2.270861</v>
          </cell>
          <cell r="AE69">
            <v>1.4909699999999999</v>
          </cell>
          <cell r="AF69">
            <v>1.3369899999999999</v>
          </cell>
          <cell r="AG69">
            <v>1.633308</v>
          </cell>
          <cell r="AH69">
            <v>-1.136849</v>
          </cell>
          <cell r="AI69">
            <v>1.2549159999999999</v>
          </cell>
          <cell r="AJ69">
            <v>0.77414099999999997</v>
          </cell>
          <cell r="AK69">
            <v>0.44478099999999998</v>
          </cell>
          <cell r="AL69">
            <v>0.93807499999999999</v>
          </cell>
          <cell r="AM69">
            <v>0.41001300000000002</v>
          </cell>
          <cell r="AN69">
            <v>0.97769200000000001</v>
          </cell>
          <cell r="AO69">
            <v>-1.322956</v>
          </cell>
          <cell r="AP69">
            <v>1.0807789999999999</v>
          </cell>
          <cell r="AQ69">
            <v>0.62737200000000004</v>
          </cell>
          <cell r="AR69">
            <v>2.4816999999999999E-2</v>
          </cell>
          <cell r="AS69">
            <v>0.61967399999999995</v>
          </cell>
          <cell r="AT69">
            <v>-0.90157200000000004</v>
          </cell>
          <cell r="AU69">
            <v>1.567817</v>
          </cell>
          <cell r="AV69">
            <v>8.0926999999999999E-2</v>
          </cell>
          <cell r="AW69">
            <v>0.33309899999999998</v>
          </cell>
          <cell r="AX69">
            <v>0.48683999999999999</v>
          </cell>
          <cell r="AY69">
            <v>8.6846999999999994E-2</v>
          </cell>
          <cell r="AZ69">
            <v>0.273204</v>
          </cell>
          <cell r="BA69">
            <v>-9.0429589999999997</v>
          </cell>
          <cell r="BB69">
            <v>-1.143964</v>
          </cell>
          <cell r="BC69">
            <v>8.9032E-2</v>
          </cell>
          <cell r="BD69">
            <v>-1.8347709999999999</v>
          </cell>
          <cell r="BE69">
            <v>0.53228799999999998</v>
          </cell>
          <cell r="BF69">
            <v>-0.33526800000000001</v>
          </cell>
          <cell r="BG69">
            <v>-1.1870289999999999</v>
          </cell>
          <cell r="BH69">
            <v>19.456059</v>
          </cell>
          <cell r="BI69">
            <v>30.825226000000001</v>
          </cell>
          <cell r="BJ69">
            <v>32.468881000000003</v>
          </cell>
          <cell r="BK69">
            <v>33.209915000000002</v>
          </cell>
          <cell r="BL69">
            <v>34.147382999999998</v>
          </cell>
          <cell r="BM69">
            <v>31.583856999999998</v>
          </cell>
          <cell r="BN69">
            <v>33.095894000000001</v>
          </cell>
          <cell r="BO69">
            <v>30.624752999999998</v>
          </cell>
          <cell r="BP69">
            <v>30.264406000000001</v>
          </cell>
          <cell r="BQ69">
            <v>29.053106</v>
          </cell>
          <cell r="BR69">
            <v>23.973012000000001</v>
          </cell>
          <cell r="BS69">
            <v>26.280353000000002</v>
          </cell>
        </row>
        <row r="70">
          <cell r="C70" t="str">
            <v xml:space="preserve"> </v>
          </cell>
          <cell r="D70" t="str">
            <v xml:space="preserve"> 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</row>
        <row r="71">
          <cell r="C71" t="str">
            <v xml:space="preserve"> </v>
          </cell>
          <cell r="D71" t="str">
            <v xml:space="preserve"> 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</row>
        <row r="72">
          <cell r="C72" t="str">
            <v xml:space="preserve"> </v>
          </cell>
          <cell r="D72" t="str">
            <v xml:space="preserve"> 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 xml:space="preserve"> </v>
          </cell>
          <cell r="D73" t="str">
            <v xml:space="preserve"> 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C74" t="str">
            <v xml:space="preserve"> </v>
          </cell>
          <cell r="D74" t="str">
            <v xml:space="preserve"> 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C75" t="str">
            <v xml:space="preserve"> </v>
          </cell>
          <cell r="D75" t="str">
            <v xml:space="preserve"> 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C76" t="str">
            <v xml:space="preserve"> </v>
          </cell>
          <cell r="D76" t="str">
            <v xml:space="preserve"> 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</row>
        <row r="77">
          <cell r="C77" t="str">
            <v xml:space="preserve"> </v>
          </cell>
          <cell r="D77" t="str">
            <v xml:space="preserve"> 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C78" t="str">
            <v xml:space="preserve"> </v>
          </cell>
          <cell r="D78" t="str">
            <v xml:space="preserve"> 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C78" t="str">
            <v>-</v>
          </cell>
          <cell r="AD78" t="str">
            <v>-</v>
          </cell>
          <cell r="AE78" t="str">
            <v>-</v>
          </cell>
          <cell r="AF78" t="str">
            <v>-</v>
          </cell>
        </row>
        <row r="79">
          <cell r="C79" t="str">
            <v xml:space="preserve"> </v>
          </cell>
          <cell r="D79" t="str">
            <v xml:space="preserve"> 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C80" t="str">
            <v xml:space="preserve"> </v>
          </cell>
          <cell r="D80" t="str">
            <v xml:space="preserve"> 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  <cell r="AC80" t="str">
            <v>-</v>
          </cell>
          <cell r="AD80" t="str">
            <v>-</v>
          </cell>
          <cell r="AE80" t="str">
            <v>-</v>
          </cell>
          <cell r="AF80" t="str">
            <v>-</v>
          </cell>
        </row>
        <row r="81">
          <cell r="C81" t="str">
            <v xml:space="preserve"> </v>
          </cell>
          <cell r="D81" t="str">
            <v xml:space="preserve"> 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C82" t="str">
            <v xml:space="preserve"> </v>
          </cell>
          <cell r="D82" t="str">
            <v xml:space="preserve"> 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C82" t="str">
            <v>-</v>
          </cell>
          <cell r="AD82" t="str">
            <v>-</v>
          </cell>
          <cell r="AE82" t="str">
            <v>-</v>
          </cell>
          <cell r="AF82" t="str">
            <v>-</v>
          </cell>
        </row>
        <row r="83">
          <cell r="C83" t="str">
            <v xml:space="preserve"> </v>
          </cell>
          <cell r="D83" t="str">
            <v xml:space="preserve"> 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>-</v>
          </cell>
          <cell r="X83" t="str">
            <v>-</v>
          </cell>
          <cell r="Y83" t="str">
            <v>-</v>
          </cell>
          <cell r="Z83" t="str">
            <v>-</v>
          </cell>
          <cell r="AA83" t="str">
            <v>-</v>
          </cell>
          <cell r="AB83" t="str">
            <v>-</v>
          </cell>
          <cell r="AC83" t="str">
            <v>-</v>
          </cell>
          <cell r="AD83" t="str">
            <v>-</v>
          </cell>
          <cell r="AE83" t="str">
            <v>-</v>
          </cell>
          <cell r="AF83" t="str">
            <v>-</v>
          </cell>
        </row>
        <row r="84">
          <cell r="C84" t="str">
            <v xml:space="preserve"> </v>
          </cell>
          <cell r="D84" t="str">
            <v xml:space="preserve"> 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>-</v>
          </cell>
          <cell r="X84" t="str">
            <v>-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>-</v>
          </cell>
          <cell r="AF84" t="str">
            <v>-</v>
          </cell>
        </row>
        <row r="85">
          <cell r="C85" t="str">
            <v xml:space="preserve"> </v>
          </cell>
          <cell r="D85" t="str">
            <v xml:space="preserve"> 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>-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-</v>
          </cell>
          <cell r="AC85" t="str">
            <v>-</v>
          </cell>
          <cell r="AD85" t="str">
            <v>-</v>
          </cell>
          <cell r="AE85" t="str">
            <v>-</v>
          </cell>
          <cell r="AF85" t="str">
            <v>-</v>
          </cell>
        </row>
        <row r="86">
          <cell r="C86" t="str">
            <v xml:space="preserve"> </v>
          </cell>
          <cell r="D86" t="str">
            <v xml:space="preserve"> 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>-</v>
          </cell>
          <cell r="X86" t="str">
            <v>-</v>
          </cell>
          <cell r="Y86" t="str">
            <v>-</v>
          </cell>
          <cell r="Z86" t="str">
            <v>-</v>
          </cell>
          <cell r="AA86" t="str">
            <v>-</v>
          </cell>
          <cell r="AB86" t="str">
            <v>-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C87" t="str">
            <v xml:space="preserve"> </v>
          </cell>
          <cell r="D87" t="str">
            <v xml:space="preserve"> 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>-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C88" t="str">
            <v xml:space="preserve"> </v>
          </cell>
          <cell r="D88" t="str">
            <v xml:space="preserve"> 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>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</row>
        <row r="89">
          <cell r="C89" t="str">
            <v xml:space="preserve"> </v>
          </cell>
          <cell r="D89" t="str">
            <v xml:space="preserve"> 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>-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>-</v>
          </cell>
          <cell r="AF89" t="str">
            <v>-</v>
          </cell>
        </row>
        <row r="90"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>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>-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>-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-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>-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>-</v>
          </cell>
          <cell r="X94" t="str">
            <v>-</v>
          </cell>
          <cell r="Y94" t="str">
            <v>-</v>
          </cell>
          <cell r="Z94" t="str">
            <v>-</v>
          </cell>
          <cell r="AA94" t="str">
            <v>-</v>
          </cell>
          <cell r="AB94" t="str">
            <v>-</v>
          </cell>
          <cell r="AC94" t="str">
            <v>-</v>
          </cell>
          <cell r="AD94" t="str">
            <v>-</v>
          </cell>
          <cell r="AE94" t="str">
            <v>-</v>
          </cell>
          <cell r="AF94" t="str">
            <v>-</v>
          </cell>
        </row>
        <row r="95"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>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>-</v>
          </cell>
          <cell r="X96" t="str">
            <v>-</v>
          </cell>
          <cell r="Y96" t="str">
            <v>-</v>
          </cell>
          <cell r="Z96" t="str">
            <v>-</v>
          </cell>
          <cell r="AA96" t="str">
            <v>-</v>
          </cell>
          <cell r="AB96" t="str">
            <v>-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>-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>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C99" t="str">
            <v xml:space="preserve"> </v>
          </cell>
          <cell r="D99" t="str">
            <v xml:space="preserve"> 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>-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-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C100" t="str">
            <v xml:space="preserve"> </v>
          </cell>
          <cell r="D100" t="str">
            <v xml:space="preserve"> 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>-</v>
          </cell>
          <cell r="X100" t="str">
            <v>-</v>
          </cell>
          <cell r="Y100" t="str">
            <v>-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C101" t="str">
            <v xml:space="preserve"> </v>
          </cell>
          <cell r="D101" t="str">
            <v xml:space="preserve"> 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>-</v>
          </cell>
          <cell r="X101" t="str">
            <v>-</v>
          </cell>
          <cell r="Y101" t="str">
            <v>-</v>
          </cell>
          <cell r="Z101" t="str">
            <v>-</v>
          </cell>
          <cell r="AA101" t="str">
            <v>-</v>
          </cell>
          <cell r="AB101" t="str">
            <v>-</v>
          </cell>
          <cell r="AC101" t="str">
            <v>-</v>
          </cell>
          <cell r="AD101" t="str">
            <v>-</v>
          </cell>
          <cell r="AE101" t="str">
            <v>-</v>
          </cell>
          <cell r="AF101" t="str">
            <v>-</v>
          </cell>
        </row>
        <row r="102">
          <cell r="C102" t="str">
            <v xml:space="preserve"> </v>
          </cell>
          <cell r="D102" t="str">
            <v xml:space="preserve"> 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>-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>-</v>
          </cell>
          <cell r="AF102" t="str">
            <v>-</v>
          </cell>
        </row>
        <row r="103">
          <cell r="C103" t="str">
            <v xml:space="preserve"> </v>
          </cell>
          <cell r="D103" t="str">
            <v xml:space="preserve"> 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-</v>
          </cell>
          <cell r="AC103" t="str">
            <v>-</v>
          </cell>
          <cell r="AD103" t="str">
            <v>-</v>
          </cell>
          <cell r="AE103" t="str">
            <v>-</v>
          </cell>
          <cell r="AF103" t="str">
            <v>-</v>
          </cell>
        </row>
        <row r="104">
          <cell r="C104" t="str">
            <v xml:space="preserve"> </v>
          </cell>
          <cell r="D104" t="str">
            <v xml:space="preserve"> 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C105" t="str">
            <v xml:space="preserve"> </v>
          </cell>
          <cell r="D105" t="str">
            <v xml:space="preserve"> 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>-</v>
          </cell>
          <cell r="X105" t="str">
            <v>-</v>
          </cell>
          <cell r="Y105" t="str">
            <v>-</v>
          </cell>
          <cell r="Z105" t="str">
            <v>-</v>
          </cell>
          <cell r="AA105" t="str">
            <v>-</v>
          </cell>
          <cell r="AB105" t="str">
            <v>-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C106" t="str">
            <v xml:space="preserve"> </v>
          </cell>
          <cell r="D106" t="str">
            <v xml:space="preserve"> 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>-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C107" t="str">
            <v xml:space="preserve"> </v>
          </cell>
          <cell r="D107" t="str">
            <v xml:space="preserve"> 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>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>-</v>
          </cell>
          <cell r="X108" t="str">
            <v>-</v>
          </cell>
          <cell r="Y108" t="str">
            <v>-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388">
          <cell r="B388" t="str">
            <v>Toplam</v>
          </cell>
          <cell r="E388">
            <v>51780.422046169799</v>
          </cell>
          <cell r="F388" t="e">
            <v>#DIV/0!</v>
          </cell>
          <cell r="G388" t="e">
            <v>#DIV/0!</v>
          </cell>
          <cell r="H388">
            <v>47203.144302000022</v>
          </cell>
          <cell r="I388" t="e">
            <v>#DIV/0!</v>
          </cell>
          <cell r="K388">
            <v>8951.7199425862473</v>
          </cell>
          <cell r="L388">
            <v>-0.96926775684738631</v>
          </cell>
          <cell r="M388">
            <v>-0.96089184760016577</v>
          </cell>
          <cell r="N388">
            <v>11778.364653000001</v>
          </cell>
          <cell r="O388">
            <v>-0.9338260265053987</v>
          </cell>
          <cell r="Q388">
            <v>7251.5008496653836</v>
          </cell>
          <cell r="R388">
            <v>-0.89099418916531548</v>
          </cell>
          <cell r="S388">
            <v>-0.89116512703481487</v>
          </cell>
          <cell r="T388">
            <v>6599.8639469999989</v>
          </cell>
          <cell r="U388">
            <v>-0.86218944496096583</v>
          </cell>
          <cell r="X388">
            <v>0</v>
          </cell>
          <cell r="Y388">
            <v>0</v>
          </cell>
          <cell r="Z388">
            <v>0</v>
          </cell>
          <cell r="AA388">
            <v>291281.04636335146</v>
          </cell>
          <cell r="AB388">
            <v>228896.51883999998</v>
          </cell>
          <cell r="AC388">
            <v>177990.893262</v>
          </cell>
          <cell r="AD388">
            <v>66523.98431</v>
          </cell>
          <cell r="AE388">
            <v>66628.467990999983</v>
          </cell>
          <cell r="AF388">
            <v>47890.845117999983</v>
          </cell>
        </row>
        <row r="389">
          <cell r="B389" t="str">
            <v>Banka Dışı</v>
          </cell>
          <cell r="E389">
            <v>0</v>
          </cell>
          <cell r="F389" t="e">
            <v>#DIV/0!</v>
          </cell>
          <cell r="G389" t="e">
            <v>#DIV/0!</v>
          </cell>
          <cell r="H389">
            <v>0</v>
          </cell>
          <cell r="I389" t="e">
            <v>#DIV/0!</v>
          </cell>
          <cell r="K389">
            <v>0</v>
          </cell>
          <cell r="L389" t="e">
            <v>#DIV/0!</v>
          </cell>
          <cell r="M389" t="e">
            <v>#DIV/0!</v>
          </cell>
          <cell r="N389">
            <v>0</v>
          </cell>
          <cell r="O389" t="e">
            <v>#DIV/0!</v>
          </cell>
          <cell r="Q389">
            <v>0</v>
          </cell>
          <cell r="R389" t="e">
            <v>#DIV/0!</v>
          </cell>
          <cell r="S389" t="e">
            <v>#DIV/0!</v>
          </cell>
          <cell r="T389">
            <v>0</v>
          </cell>
          <cell r="U389" t="e">
            <v>#DIV/0!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B390" t="str">
            <v>Banka</v>
          </cell>
          <cell r="E390">
            <v>0</v>
          </cell>
          <cell r="F390" t="e">
            <v>#DIV/0!</v>
          </cell>
          <cell r="G390" t="e">
            <v>#DIV/0!</v>
          </cell>
          <cell r="H390">
            <v>0</v>
          </cell>
          <cell r="I390" t="e">
            <v>#DIV/0!</v>
          </cell>
          <cell r="K390">
            <v>0</v>
          </cell>
          <cell r="L390" t="e">
            <v>#DIV/0!</v>
          </cell>
          <cell r="M390" t="e">
            <v>#DIV/0!</v>
          </cell>
          <cell r="N390">
            <v>0</v>
          </cell>
          <cell r="O390" t="e">
            <v>#DIV/0!</v>
          </cell>
          <cell r="Q390">
            <v>0</v>
          </cell>
          <cell r="R390" t="e">
            <v>#DIV/0!</v>
          </cell>
          <cell r="S390" t="e">
            <v>#DIV/0!</v>
          </cell>
          <cell r="T390">
            <v>0</v>
          </cell>
          <cell r="U390" t="e">
            <v>#DIV/0!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Q136"/>
  <sheetViews>
    <sheetView workbookViewId="0">
      <pane xSplit="1" ySplit="2" topLeftCell="B120" activePane="bottomRight" state="frozen"/>
      <selection pane="topRight" activeCell="B1" sqref="B1"/>
      <selection pane="bottomLeft" activeCell="A3" sqref="A3"/>
      <selection pane="bottomRight" activeCell="G143" sqref="G143"/>
    </sheetView>
  </sheetViews>
  <sheetFormatPr defaultRowHeight="14.25" x14ac:dyDescent="0.2"/>
  <cols>
    <col min="1" max="1" width="7.75" bestFit="1" customWidth="1"/>
    <col min="2" max="2" width="18.625" customWidth="1"/>
    <col min="3" max="3" width="10.875" bestFit="1" customWidth="1"/>
    <col min="4" max="5" width="7.75" customWidth="1"/>
    <col min="6" max="6" width="11.375" customWidth="1"/>
    <col min="7" max="7" width="14" customWidth="1"/>
    <col min="8" max="8" width="10" customWidth="1"/>
    <col min="9" max="9" width="11.375" customWidth="1"/>
    <col min="10" max="10" width="10.875" bestFit="1" customWidth="1"/>
    <col min="11" max="11" width="7.375" bestFit="1" customWidth="1"/>
    <col min="12" max="12" width="9.125" bestFit="1" customWidth="1"/>
    <col min="13" max="13" width="10.875" customWidth="1"/>
    <col min="14" max="14" width="13.125" customWidth="1"/>
    <col min="15" max="15" width="10.875" bestFit="1" customWidth="1"/>
    <col min="16" max="16" width="10.875" customWidth="1"/>
    <col min="17" max="17" width="10.875" bestFit="1" customWidth="1"/>
    <col min="18" max="18" width="8.25" customWidth="1"/>
    <col min="19" max="19" width="7.75" customWidth="1"/>
    <col min="20" max="20" width="12.375" customWidth="1"/>
    <col min="21" max="21" width="10.875" customWidth="1"/>
    <col min="22" max="22" width="7.375" customWidth="1"/>
    <col min="23" max="23" width="11.125" customWidth="1"/>
    <col min="24" max="24" width="8.625" bestFit="1" customWidth="1"/>
    <col min="25" max="25" width="7.875" bestFit="1" customWidth="1"/>
    <col min="26" max="26" width="8.5" customWidth="1"/>
    <col min="27" max="27" width="10" customWidth="1"/>
    <col min="28" max="28" width="7.875" customWidth="1"/>
    <col min="29" max="29" width="8.5" customWidth="1"/>
    <col min="30" max="30" width="8" customWidth="1"/>
    <col min="31" max="31" width="7.75" customWidth="1"/>
    <col min="32" max="32" width="8" customWidth="1"/>
    <col min="33" max="33" width="7.875" customWidth="1"/>
    <col min="34" max="34" width="8.5" customWidth="1"/>
    <col min="35" max="35" width="8" customWidth="1"/>
    <col min="36" max="36" width="7.75" customWidth="1"/>
    <col min="37" max="37" width="8" customWidth="1"/>
    <col min="38" max="38" width="7.875" customWidth="1"/>
    <col min="39" max="39" width="8.5" customWidth="1"/>
    <col min="40" max="40" width="8" customWidth="1"/>
    <col min="41" max="41" width="7.75" customWidth="1"/>
    <col min="42" max="42" width="8" customWidth="1"/>
  </cols>
  <sheetData>
    <row r="1" spans="1:69" ht="15" x14ac:dyDescent="0.25">
      <c r="A1" s="19"/>
      <c r="B1" s="20"/>
      <c r="C1" s="88" t="s">
        <v>206</v>
      </c>
      <c r="D1" s="88"/>
      <c r="E1" s="88"/>
      <c r="F1" s="88"/>
      <c r="G1" s="88"/>
      <c r="H1" s="88"/>
      <c r="I1" s="88" t="s">
        <v>207</v>
      </c>
      <c r="J1" s="88"/>
      <c r="K1" s="88"/>
      <c r="L1" s="88"/>
      <c r="M1" s="88"/>
      <c r="N1" s="88"/>
      <c r="O1" s="88" t="s">
        <v>150</v>
      </c>
      <c r="P1" s="88"/>
      <c r="Q1" s="88"/>
      <c r="R1" s="88"/>
      <c r="S1" s="88"/>
      <c r="T1" s="88"/>
      <c r="U1" s="25"/>
      <c r="V1" s="89"/>
      <c r="W1" s="89"/>
      <c r="X1" s="89"/>
      <c r="Y1" s="79" t="s">
        <v>208</v>
      </c>
      <c r="Z1" s="79" t="s">
        <v>209</v>
      </c>
      <c r="AA1" s="79"/>
      <c r="AB1" s="79"/>
      <c r="AC1" s="79"/>
      <c r="AD1" s="79" t="s">
        <v>210</v>
      </c>
      <c r="AE1" s="79"/>
      <c r="AF1" s="79"/>
      <c r="AG1" s="79"/>
      <c r="AH1" s="79"/>
      <c r="AI1" s="79"/>
      <c r="AJ1" s="79"/>
      <c r="AK1" s="79" t="s">
        <v>211</v>
      </c>
      <c r="AL1" s="79"/>
      <c r="AM1" s="79"/>
      <c r="AN1" s="79"/>
      <c r="AO1" s="79"/>
      <c r="AP1" s="79"/>
      <c r="AQ1" s="79"/>
      <c r="AR1" s="79" t="s">
        <v>212</v>
      </c>
      <c r="AS1" s="79"/>
      <c r="AT1" s="79"/>
      <c r="AU1" s="79"/>
      <c r="AV1" s="79"/>
      <c r="AW1" s="79"/>
      <c r="AX1" s="79"/>
      <c r="AY1" s="79" t="s">
        <v>213</v>
      </c>
      <c r="AZ1" s="79"/>
      <c r="BA1" s="79"/>
      <c r="BB1" s="79"/>
      <c r="BC1" s="79"/>
      <c r="BD1" s="79"/>
      <c r="BE1" s="79"/>
      <c r="BF1" s="79" t="s">
        <v>214</v>
      </c>
      <c r="BG1" s="79"/>
      <c r="BH1" s="79"/>
      <c r="BI1" s="79"/>
      <c r="BJ1" s="79"/>
      <c r="BK1" s="79"/>
      <c r="BL1" s="79" t="s">
        <v>215</v>
      </c>
      <c r="BM1" s="79"/>
      <c r="BN1" s="79"/>
      <c r="BO1" s="79"/>
      <c r="BP1" s="79"/>
      <c r="BQ1" s="79"/>
    </row>
    <row r="2" spans="1:69" ht="45" x14ac:dyDescent="0.2">
      <c r="A2" s="82" t="s">
        <v>151</v>
      </c>
      <c r="B2" s="83" t="s">
        <v>216</v>
      </c>
      <c r="C2" s="84" t="s">
        <v>217</v>
      </c>
      <c r="D2" s="85" t="s">
        <v>218</v>
      </c>
      <c r="E2" s="85" t="s">
        <v>219</v>
      </c>
      <c r="F2" s="85" t="s">
        <v>220</v>
      </c>
      <c r="G2" s="83" t="s">
        <v>221</v>
      </c>
      <c r="H2" s="83" t="s">
        <v>222</v>
      </c>
      <c r="I2" s="84" t="s">
        <v>217</v>
      </c>
      <c r="J2" s="85" t="s">
        <v>218</v>
      </c>
      <c r="K2" s="85" t="s">
        <v>219</v>
      </c>
      <c r="L2" s="85" t="s">
        <v>220</v>
      </c>
      <c r="M2" s="83" t="s">
        <v>221</v>
      </c>
      <c r="N2" s="83" t="s">
        <v>222</v>
      </c>
      <c r="O2" s="84" t="s">
        <v>217</v>
      </c>
      <c r="P2" s="85" t="s">
        <v>218</v>
      </c>
      <c r="Q2" s="85" t="s">
        <v>219</v>
      </c>
      <c r="R2" s="85" t="s">
        <v>220</v>
      </c>
      <c r="S2" s="83" t="s">
        <v>221</v>
      </c>
      <c r="T2" s="83" t="s">
        <v>222</v>
      </c>
      <c r="U2" s="25"/>
      <c r="V2" s="25"/>
      <c r="W2" s="25"/>
      <c r="X2" s="25"/>
      <c r="Y2" s="79"/>
      <c r="Z2" s="80" t="s">
        <v>149</v>
      </c>
      <c r="AA2" s="80" t="s">
        <v>223</v>
      </c>
      <c r="AB2" s="80" t="s">
        <v>224</v>
      </c>
      <c r="AC2" s="80" t="s">
        <v>225</v>
      </c>
      <c r="AD2" s="80" t="s">
        <v>149</v>
      </c>
      <c r="AE2" s="80" t="s">
        <v>223</v>
      </c>
      <c r="AF2" s="80" t="s">
        <v>226</v>
      </c>
      <c r="AG2" s="80" t="s">
        <v>224</v>
      </c>
      <c r="AH2" s="80" t="s">
        <v>225</v>
      </c>
      <c r="AI2" s="80" t="s">
        <v>149</v>
      </c>
      <c r="AJ2" s="80" t="s">
        <v>227</v>
      </c>
      <c r="AK2" s="80" t="s">
        <v>149</v>
      </c>
      <c r="AL2" s="80" t="s">
        <v>223</v>
      </c>
      <c r="AM2" s="80" t="s">
        <v>226</v>
      </c>
      <c r="AN2" s="80" t="s">
        <v>224</v>
      </c>
      <c r="AO2" s="80" t="s">
        <v>225</v>
      </c>
      <c r="AP2" s="80" t="s">
        <v>149</v>
      </c>
      <c r="AQ2" s="80" t="s">
        <v>227</v>
      </c>
      <c r="AR2" s="80" t="s">
        <v>149</v>
      </c>
      <c r="AS2" s="80" t="s">
        <v>223</v>
      </c>
      <c r="AT2" s="80" t="s">
        <v>228</v>
      </c>
      <c r="AU2" s="80" t="s">
        <v>229</v>
      </c>
      <c r="AV2" s="80" t="s">
        <v>223</v>
      </c>
      <c r="AW2" s="80" t="s">
        <v>224</v>
      </c>
      <c r="AX2" s="80" t="s">
        <v>225</v>
      </c>
      <c r="AY2" s="80" t="s">
        <v>149</v>
      </c>
      <c r="AZ2" s="80" t="s">
        <v>223</v>
      </c>
      <c r="BA2" s="80" t="s">
        <v>228</v>
      </c>
      <c r="BB2" s="80" t="s">
        <v>229</v>
      </c>
      <c r="BC2" s="80" t="s">
        <v>223</v>
      </c>
      <c r="BD2" s="80" t="s">
        <v>224</v>
      </c>
      <c r="BE2" s="80" t="s">
        <v>225</v>
      </c>
      <c r="BF2" s="80" t="s">
        <v>223</v>
      </c>
      <c r="BG2" s="80" t="s">
        <v>226</v>
      </c>
      <c r="BH2" s="80" t="s">
        <v>224</v>
      </c>
      <c r="BI2" s="80" t="s">
        <v>225</v>
      </c>
      <c r="BJ2" s="80" t="s">
        <v>149</v>
      </c>
      <c r="BK2" s="80" t="s">
        <v>227</v>
      </c>
      <c r="BL2" s="80" t="s">
        <v>223</v>
      </c>
      <c r="BM2" s="80" t="s">
        <v>226</v>
      </c>
      <c r="BN2" s="80" t="s">
        <v>224</v>
      </c>
      <c r="BO2" s="80" t="s">
        <v>225</v>
      </c>
      <c r="BP2" s="80" t="s">
        <v>149</v>
      </c>
      <c r="BQ2" s="80" t="s">
        <v>227</v>
      </c>
    </row>
    <row r="3" spans="1:69" x14ac:dyDescent="0.2">
      <c r="A3" s="34" t="s">
        <v>8</v>
      </c>
      <c r="B3" s="26">
        <v>43193.761365740742</v>
      </c>
      <c r="C3" s="28" t="s">
        <v>9</v>
      </c>
      <c r="D3" s="28">
        <v>0</v>
      </c>
      <c r="E3" s="28">
        <v>0</v>
      </c>
      <c r="F3" s="28">
        <v>0</v>
      </c>
      <c r="G3" s="29" t="s">
        <v>234</v>
      </c>
      <c r="H3" s="29" t="s">
        <v>234</v>
      </c>
      <c r="I3" s="28" t="s">
        <v>9</v>
      </c>
      <c r="J3" s="28">
        <v>-0.80138100000000001</v>
      </c>
      <c r="K3" s="28">
        <v>-0.72199899999999984</v>
      </c>
      <c r="L3" s="28">
        <v>-1.039561</v>
      </c>
      <c r="M3" s="29" t="s">
        <v>234</v>
      </c>
      <c r="N3" s="29" t="s">
        <v>234</v>
      </c>
      <c r="O3" s="27" t="s">
        <v>9</v>
      </c>
      <c r="P3" s="28">
        <v>107.764246</v>
      </c>
      <c r="Q3" s="28">
        <v>151.45495499999998</v>
      </c>
      <c r="R3" s="28">
        <v>6.696701</v>
      </c>
      <c r="S3" s="29">
        <v>15.092139398190245</v>
      </c>
      <c r="T3" s="29">
        <v>-0.28847328897228874</v>
      </c>
      <c r="U3" s="30"/>
      <c r="V3" s="30"/>
      <c r="W3" s="30"/>
      <c r="X3" s="81"/>
      <c r="Y3" s="81">
        <v>288</v>
      </c>
      <c r="Z3" s="81">
        <v>0</v>
      </c>
      <c r="AA3" s="81">
        <v>0</v>
      </c>
      <c r="AB3" s="81">
        <v>0</v>
      </c>
      <c r="AC3" s="81">
        <v>0</v>
      </c>
      <c r="AD3" s="81">
        <v>0</v>
      </c>
      <c r="AE3" s="81">
        <v>0</v>
      </c>
      <c r="AF3" s="81">
        <v>0</v>
      </c>
      <c r="AG3" s="81">
        <v>0</v>
      </c>
      <c r="AH3" s="81">
        <v>0</v>
      </c>
      <c r="AI3" s="81">
        <v>0</v>
      </c>
      <c r="AJ3" s="81">
        <v>0</v>
      </c>
      <c r="AK3" s="81">
        <v>-4.773428</v>
      </c>
      <c r="AL3" s="81">
        <v>-4.0143050000000002</v>
      </c>
      <c r="AM3" s="81">
        <v>-1.0742100000000001</v>
      </c>
      <c r="AN3" s="81">
        <v>-1.2892220000000001</v>
      </c>
      <c r="AO3" s="81">
        <v>-1.6374629999999999</v>
      </c>
      <c r="AP3" s="81">
        <v>-0.77253300000000003</v>
      </c>
      <c r="AQ3" s="81">
        <v>-0.85188299999999995</v>
      </c>
      <c r="AR3" s="81">
        <v>-4.6085029999999998</v>
      </c>
      <c r="AS3" s="81">
        <v>-3.8833220000000002</v>
      </c>
      <c r="AT3" s="81">
        <v>-1.0147809999999999</v>
      </c>
      <c r="AU3" s="81">
        <v>-0.95041200000000003</v>
      </c>
      <c r="AV3" s="81">
        <v>-0.96178600000000003</v>
      </c>
      <c r="AW3" s="81">
        <v>-1.254602</v>
      </c>
      <c r="AX3" s="81">
        <v>-1.592341</v>
      </c>
      <c r="AY3" s="81">
        <v>114.424746</v>
      </c>
      <c r="AZ3" s="81">
        <v>23.090757</v>
      </c>
      <c r="BA3" s="81">
        <v>-18.751570999999998</v>
      </c>
      <c r="BB3" s="81">
        <v>-6.4425809999999997</v>
      </c>
      <c r="BC3" s="81">
        <v>65.827754999999996</v>
      </c>
      <c r="BD3" s="81">
        <v>-5.6657469999999996</v>
      </c>
      <c r="BE3" s="81">
        <v>-38.061163000000001</v>
      </c>
      <c r="BF3" s="81">
        <v>6.1256000000000004</v>
      </c>
      <c r="BG3" s="81">
        <v>-38.736733000000001</v>
      </c>
      <c r="BH3" s="81">
        <v>-46.906595000000003</v>
      </c>
      <c r="BI3" s="81">
        <v>-18.960750999999998</v>
      </c>
      <c r="BJ3" s="81">
        <v>-90.087548999999996</v>
      </c>
      <c r="BK3" s="81">
        <v>-247.31561500000001</v>
      </c>
      <c r="BL3" s="81">
        <v>947.44362899999999</v>
      </c>
      <c r="BM3" s="81">
        <v>954.14203999999995</v>
      </c>
      <c r="BN3" s="81">
        <v>948.49399700000004</v>
      </c>
      <c r="BO3" s="81">
        <v>910.42983800000002</v>
      </c>
      <c r="BP3" s="81">
        <v>1061.8889369999999</v>
      </c>
      <c r="BQ3" s="99">
        <v>1169.6623</v>
      </c>
    </row>
    <row r="4" spans="1:69" x14ac:dyDescent="0.2">
      <c r="A4" s="34" t="s">
        <v>195</v>
      </c>
      <c r="B4" s="26">
        <v>43199.760798611111</v>
      </c>
      <c r="C4" s="28" t="s">
        <v>9</v>
      </c>
      <c r="D4" s="28">
        <v>0.70311599999999996</v>
      </c>
      <c r="E4" s="28">
        <v>0.68655700000000008</v>
      </c>
      <c r="F4" s="28">
        <v>0.47172999999999998</v>
      </c>
      <c r="G4" s="29">
        <v>0.49050516185105875</v>
      </c>
      <c r="H4" s="29">
        <v>2.4118900542853483E-2</v>
      </c>
      <c r="I4" s="28" t="s">
        <v>9</v>
      </c>
      <c r="J4" s="28">
        <v>-0.122306</v>
      </c>
      <c r="K4" s="28">
        <v>0.74739499999999981</v>
      </c>
      <c r="L4" s="28">
        <v>0.57841699999999996</v>
      </c>
      <c r="M4" s="29" t="s">
        <v>234</v>
      </c>
      <c r="N4" s="29" t="s">
        <v>234</v>
      </c>
      <c r="O4" s="27" t="s">
        <v>9</v>
      </c>
      <c r="P4" s="28">
        <v>0.64220299999999997</v>
      </c>
      <c r="Q4" s="28">
        <v>-8.3650850000000005</v>
      </c>
      <c r="R4" s="28">
        <v>-1.075118</v>
      </c>
      <c r="S4" s="29" t="s">
        <v>234</v>
      </c>
      <c r="T4" s="29" t="s">
        <v>234</v>
      </c>
      <c r="U4" s="30"/>
      <c r="V4" s="30"/>
      <c r="W4" s="30"/>
      <c r="X4" s="81"/>
      <c r="Y4" s="81">
        <v>67.05</v>
      </c>
      <c r="Z4" s="81">
        <v>3.2045889999999999</v>
      </c>
      <c r="AA4" s="81">
        <v>2.5990389999999999</v>
      </c>
      <c r="AB4" s="81">
        <v>0.97277499999999995</v>
      </c>
      <c r="AC4" s="81">
        <v>1.0735269999999999</v>
      </c>
      <c r="AD4" s="81">
        <v>0.19677800000000001</v>
      </c>
      <c r="AE4" s="81">
        <v>0.60844100000000001</v>
      </c>
      <c r="AF4" s="81">
        <v>8.1939999999999999E-3</v>
      </c>
      <c r="AG4" s="81">
        <v>-0.103516</v>
      </c>
      <c r="AH4" s="81">
        <v>2.63E-4</v>
      </c>
      <c r="AI4" s="81">
        <v>0.179974</v>
      </c>
      <c r="AJ4" s="81">
        <v>-0.81089500000000003</v>
      </c>
      <c r="AK4" s="81">
        <v>-0.74278599999999995</v>
      </c>
      <c r="AL4" s="81">
        <v>-0.193998</v>
      </c>
      <c r="AM4" s="81">
        <v>-0.17605999999999999</v>
      </c>
      <c r="AN4" s="81">
        <v>-0.34044099999999999</v>
      </c>
      <c r="AO4" s="81">
        <v>-0.26475700000000002</v>
      </c>
      <c r="AP4" s="81">
        <v>-7.3390999999999998E-2</v>
      </c>
      <c r="AQ4" s="81">
        <v>-0.981549</v>
      </c>
      <c r="AR4" s="81">
        <v>2.3417849999999998</v>
      </c>
      <c r="AS4" s="81">
        <v>2.8102399999999998</v>
      </c>
      <c r="AT4" s="81">
        <v>0.73191499999999998</v>
      </c>
      <c r="AU4" s="81">
        <v>0.83367599999999997</v>
      </c>
      <c r="AV4" s="81">
        <v>0.72516700000000001</v>
      </c>
      <c r="AW4" s="81">
        <v>0.52552600000000005</v>
      </c>
      <c r="AX4" s="81">
        <v>0.49044700000000002</v>
      </c>
      <c r="AY4" s="81">
        <v>-8.1776800000000005</v>
      </c>
      <c r="AZ4" s="81">
        <v>8.6582080000000001</v>
      </c>
      <c r="BA4" s="81">
        <v>-2.0271910000000002</v>
      </c>
      <c r="BB4" s="81">
        <v>0.29141299999999998</v>
      </c>
      <c r="BC4" s="81">
        <v>10.214967</v>
      </c>
      <c r="BD4" s="81">
        <v>1.0890850000000001</v>
      </c>
      <c r="BE4" s="81">
        <v>0.17343800000000001</v>
      </c>
      <c r="BF4" s="81">
        <v>-1.0892010000000001</v>
      </c>
      <c r="BG4" s="81">
        <v>-1.5714440000000001</v>
      </c>
      <c r="BH4" s="81">
        <v>-0.17291599999999999</v>
      </c>
      <c r="BI4" s="81">
        <v>-0.79520299999999999</v>
      </c>
      <c r="BJ4" s="81">
        <v>-2.6383E-2</v>
      </c>
      <c r="BK4" s="81">
        <v>-0.228107</v>
      </c>
      <c r="BL4" s="81">
        <v>78.178939999999997</v>
      </c>
      <c r="BM4" s="81">
        <v>77.103185999999994</v>
      </c>
      <c r="BN4" s="81">
        <v>78.202062999999995</v>
      </c>
      <c r="BO4" s="81">
        <v>78.378753000000003</v>
      </c>
      <c r="BP4" s="81">
        <v>69.987660000000005</v>
      </c>
      <c r="BQ4" s="99">
        <v>70.639137000000005</v>
      </c>
    </row>
    <row r="5" spans="1:69" x14ac:dyDescent="0.2">
      <c r="A5" s="34" t="s">
        <v>196</v>
      </c>
      <c r="B5" s="26">
        <v>43202.824201388888</v>
      </c>
      <c r="C5" s="28" t="s">
        <v>9</v>
      </c>
      <c r="D5" s="28">
        <v>2.8157899999999998</v>
      </c>
      <c r="E5" s="28">
        <v>6.9536890000000007</v>
      </c>
      <c r="F5" s="28">
        <v>17.371271</v>
      </c>
      <c r="G5" s="29">
        <v>-0.83790535534216237</v>
      </c>
      <c r="H5" s="29">
        <v>-0.5950652955575092</v>
      </c>
      <c r="I5" s="28" t="s">
        <v>9</v>
      </c>
      <c r="J5" s="28">
        <v>2.2620450000000001</v>
      </c>
      <c r="K5" s="28">
        <v>6.0409380000000006</v>
      </c>
      <c r="L5" s="28">
        <v>4.7915570000000001</v>
      </c>
      <c r="M5" s="29">
        <v>-0.52791023878042154</v>
      </c>
      <c r="N5" s="29">
        <v>-0.62554739015695904</v>
      </c>
      <c r="O5" s="27" t="s">
        <v>9</v>
      </c>
      <c r="P5" s="28">
        <v>1.672245</v>
      </c>
      <c r="Q5" s="28">
        <v>17.572997999999998</v>
      </c>
      <c r="R5" s="28">
        <v>2.5319639999999999</v>
      </c>
      <c r="S5" s="29">
        <v>-0.33954629686678006</v>
      </c>
      <c r="T5" s="29">
        <v>-0.90484008477096511</v>
      </c>
      <c r="U5" s="30"/>
      <c r="V5" s="30"/>
      <c r="W5" s="30"/>
      <c r="X5" s="81"/>
      <c r="Y5" s="81">
        <v>103.68</v>
      </c>
      <c r="Z5" s="81">
        <v>30.531162999999999</v>
      </c>
      <c r="AA5" s="81">
        <v>6.3990739999999997</v>
      </c>
      <c r="AB5" s="81">
        <v>2.9521299999999999</v>
      </c>
      <c r="AC5" s="81">
        <v>3.254073</v>
      </c>
      <c r="AD5" s="81">
        <v>18.334824000000001</v>
      </c>
      <c r="AE5" s="81">
        <v>5.9046770000000004</v>
      </c>
      <c r="AF5" s="81">
        <v>5.4100720000000004</v>
      </c>
      <c r="AG5" s="81">
        <v>4.5407909999999996</v>
      </c>
      <c r="AH5" s="81">
        <v>3.244532</v>
      </c>
      <c r="AI5" s="81">
        <v>6.849577</v>
      </c>
      <c r="AJ5" s="81">
        <v>2.8157899999999998</v>
      </c>
      <c r="AK5" s="81">
        <v>15.589238</v>
      </c>
      <c r="AL5" s="81">
        <v>4.0844269999999998</v>
      </c>
      <c r="AM5" s="81">
        <v>4.7430149999999998</v>
      </c>
      <c r="AN5" s="81">
        <v>4.0083140000000004</v>
      </c>
      <c r="AO5" s="81">
        <v>2.5672999999999999</v>
      </c>
      <c r="AP5" s="81">
        <v>5.9807569999999997</v>
      </c>
      <c r="AQ5" s="81">
        <v>2.1819989999999998</v>
      </c>
      <c r="AR5" s="81">
        <v>15.785939000000001</v>
      </c>
      <c r="AS5" s="81">
        <v>4.2714650000000001</v>
      </c>
      <c r="AT5" s="81">
        <v>1.0710649999999999</v>
      </c>
      <c r="AU5" s="81">
        <v>1.080131</v>
      </c>
      <c r="AV5" s="81">
        <v>0.99768800000000002</v>
      </c>
      <c r="AW5" s="81">
        <v>2.3405010000000002</v>
      </c>
      <c r="AX5" s="81">
        <v>2.612943</v>
      </c>
      <c r="AY5" s="81">
        <v>22.929433</v>
      </c>
      <c r="AZ5" s="81">
        <v>4.116104</v>
      </c>
      <c r="BA5" s="81">
        <v>0.66207199999999999</v>
      </c>
      <c r="BB5" s="81">
        <v>0.71597999999999995</v>
      </c>
      <c r="BC5" s="81">
        <v>1.9701120000000001</v>
      </c>
      <c r="BD5" s="81">
        <v>3.3134600000000001</v>
      </c>
      <c r="BE5" s="81">
        <v>-0.48898900000000001</v>
      </c>
      <c r="BF5" s="81">
        <v>-3.9861629999999999</v>
      </c>
      <c r="BG5" s="81">
        <v>-10.802135</v>
      </c>
      <c r="BH5" s="81">
        <v>-7.2135170000000004</v>
      </c>
      <c r="BI5" s="81">
        <v>-16.953461999999998</v>
      </c>
      <c r="BJ5" s="81">
        <v>-34.209172000000002</v>
      </c>
      <c r="BK5" s="81">
        <v>-21.702264</v>
      </c>
      <c r="BL5" s="81">
        <v>127.20311100000001</v>
      </c>
      <c r="BM5" s="81">
        <v>129.73536999999999</v>
      </c>
      <c r="BN5" s="81">
        <v>133.04823999999999</v>
      </c>
      <c r="BO5" s="81">
        <v>132.55884800000001</v>
      </c>
      <c r="BP5" s="81">
        <v>150.14222799999999</v>
      </c>
      <c r="BQ5" s="99">
        <v>151.82217499999999</v>
      </c>
    </row>
    <row r="6" spans="1:69" x14ac:dyDescent="0.2">
      <c r="A6" s="34" t="s">
        <v>197</v>
      </c>
      <c r="B6" s="26">
        <v>43206.772326388891</v>
      </c>
      <c r="C6" s="28" t="s">
        <v>9</v>
      </c>
      <c r="D6" s="28">
        <v>160.30878999999999</v>
      </c>
      <c r="E6" s="28">
        <v>41.210225000000008</v>
      </c>
      <c r="F6" s="28">
        <v>97.916240000000002</v>
      </c>
      <c r="G6" s="29">
        <v>0.63720328721772801</v>
      </c>
      <c r="H6" s="29">
        <v>2.890024623743257</v>
      </c>
      <c r="I6" s="28" t="s">
        <v>9</v>
      </c>
      <c r="J6" s="28">
        <v>62.125239000000001</v>
      </c>
      <c r="K6" s="28">
        <v>5.1147609999999943</v>
      </c>
      <c r="L6" s="28">
        <v>34.895656000000002</v>
      </c>
      <c r="M6" s="29">
        <v>0.78031440360370352</v>
      </c>
      <c r="N6" s="29">
        <v>11.146264312252336</v>
      </c>
      <c r="O6" s="27" t="s">
        <v>9</v>
      </c>
      <c r="P6" s="28">
        <v>44.897061999999998</v>
      </c>
      <c r="Q6" s="28">
        <v>1.9823149999999998</v>
      </c>
      <c r="R6" s="28">
        <v>27.343107</v>
      </c>
      <c r="S6" s="29">
        <v>0.64198830805877316</v>
      </c>
      <c r="T6" s="29">
        <v>21.648803040889064</v>
      </c>
      <c r="U6" s="30"/>
      <c r="V6" s="30"/>
      <c r="W6" s="30"/>
      <c r="X6" s="81"/>
      <c r="Y6" s="81">
        <v>895.11299388399993</v>
      </c>
      <c r="Z6" s="81">
        <v>252.213516</v>
      </c>
      <c r="AA6" s="81">
        <v>176.77793299999999</v>
      </c>
      <c r="AB6" s="81">
        <v>71.484176000000005</v>
      </c>
      <c r="AC6" s="81">
        <v>41.602874999999997</v>
      </c>
      <c r="AD6" s="81">
        <v>96.000664999999998</v>
      </c>
      <c r="AE6" s="81">
        <v>68.610246000000004</v>
      </c>
      <c r="AF6" s="81">
        <v>42.215054000000002</v>
      </c>
      <c r="AG6" s="81">
        <v>27.305022999999998</v>
      </c>
      <c r="AH6" s="81">
        <v>13.467933</v>
      </c>
      <c r="AI6" s="81">
        <v>13.012655000000001</v>
      </c>
      <c r="AJ6" s="81">
        <v>71.868938</v>
      </c>
      <c r="AK6" s="81">
        <v>61.413632</v>
      </c>
      <c r="AL6" s="81">
        <v>37.245784999999998</v>
      </c>
      <c r="AM6" s="81">
        <v>34.058145000000003</v>
      </c>
      <c r="AN6" s="81">
        <v>18.727043999999999</v>
      </c>
      <c r="AO6" s="81">
        <v>4.485792</v>
      </c>
      <c r="AP6" s="81">
        <v>4.1426509999999999</v>
      </c>
      <c r="AQ6" s="81">
        <v>60.993366999999999</v>
      </c>
      <c r="AR6" s="81">
        <v>65.032861999999994</v>
      </c>
      <c r="AS6" s="81">
        <v>40.07423</v>
      </c>
      <c r="AT6" s="81">
        <v>15.937110000000001</v>
      </c>
      <c r="AU6" s="81">
        <v>2.287077</v>
      </c>
      <c r="AV6" s="81">
        <v>-3.8415940000000002</v>
      </c>
      <c r="AW6" s="81">
        <v>19.598803</v>
      </c>
      <c r="AX6" s="81">
        <v>5.4236420000000001</v>
      </c>
      <c r="AY6" s="81">
        <v>49.239871000000001</v>
      </c>
      <c r="AZ6" s="81">
        <v>29.341908</v>
      </c>
      <c r="BA6" s="81">
        <v>12.983955999999999</v>
      </c>
      <c r="BB6" s="81">
        <v>1.7564379999999999</v>
      </c>
      <c r="BC6" s="81">
        <v>-5.9742179999999996</v>
      </c>
      <c r="BD6" s="81">
        <v>15.710985000000001</v>
      </c>
      <c r="BE6" s="81">
        <v>4.2034640000000003</v>
      </c>
      <c r="BF6" s="81">
        <v>8.1664510000000003</v>
      </c>
      <c r="BG6" s="81">
        <v>35.924891000000002</v>
      </c>
      <c r="BH6" s="81">
        <v>45.257762999999997</v>
      </c>
      <c r="BI6" s="81">
        <v>63.060792999999997</v>
      </c>
      <c r="BJ6" s="81">
        <v>64.868675999999994</v>
      </c>
      <c r="BK6" s="81">
        <v>139.85407599999999</v>
      </c>
      <c r="BL6" s="81">
        <v>123.470877</v>
      </c>
      <c r="BM6" s="81">
        <v>121.251396</v>
      </c>
      <c r="BN6" s="81">
        <v>136.822543</v>
      </c>
      <c r="BO6" s="81">
        <v>141.02600699999999</v>
      </c>
      <c r="BP6" s="81">
        <v>142.87195399999999</v>
      </c>
      <c r="BQ6" s="99">
        <v>187.76901599999999</v>
      </c>
    </row>
    <row r="7" spans="1:69" x14ac:dyDescent="0.2">
      <c r="A7" s="34" t="s">
        <v>198</v>
      </c>
      <c r="B7" s="26">
        <v>43207.760937500003</v>
      </c>
      <c r="C7" s="28" t="s">
        <v>9</v>
      </c>
      <c r="D7" s="28">
        <v>115.016744</v>
      </c>
      <c r="E7" s="28">
        <v>75.222354999999993</v>
      </c>
      <c r="F7" s="28">
        <v>109.50094300000001</v>
      </c>
      <c r="G7" s="29">
        <v>5.0372178073388785E-2</v>
      </c>
      <c r="H7" s="29">
        <v>0.52902343990692668</v>
      </c>
      <c r="I7" s="28" t="s">
        <v>9</v>
      </c>
      <c r="J7" s="28">
        <v>15.955306999999999</v>
      </c>
      <c r="K7" s="28">
        <v>18.868617999999998</v>
      </c>
      <c r="L7" s="28">
        <v>17.589335999999999</v>
      </c>
      <c r="M7" s="29">
        <v>-9.2898845072946434E-2</v>
      </c>
      <c r="N7" s="29">
        <v>-0.15439980818944976</v>
      </c>
      <c r="O7" s="27" t="s">
        <v>9</v>
      </c>
      <c r="P7" s="28">
        <v>7.8030650000000001</v>
      </c>
      <c r="Q7" s="28">
        <v>10.849634999999999</v>
      </c>
      <c r="R7" s="28">
        <v>8.7391210000000008</v>
      </c>
      <c r="S7" s="29">
        <v>-0.10711100120938943</v>
      </c>
      <c r="T7" s="29">
        <v>-0.28079930799515374</v>
      </c>
      <c r="U7" s="30"/>
      <c r="V7" s="30"/>
      <c r="W7" s="30"/>
      <c r="X7" s="81"/>
      <c r="Y7" s="81">
        <v>271.39999999999998</v>
      </c>
      <c r="Z7" s="81">
        <v>335.57158399999997</v>
      </c>
      <c r="AA7" s="81">
        <v>328.53527300000002</v>
      </c>
      <c r="AB7" s="81">
        <v>79.462691000000007</v>
      </c>
      <c r="AC7" s="81">
        <v>71.385594999999995</v>
      </c>
      <c r="AD7" s="81">
        <v>77.945148000000003</v>
      </c>
      <c r="AE7" s="81">
        <v>69.568780000000004</v>
      </c>
      <c r="AF7" s="81">
        <v>23.269327000000001</v>
      </c>
      <c r="AG7" s="81">
        <v>12.708981</v>
      </c>
      <c r="AH7" s="81">
        <v>16.775798000000002</v>
      </c>
      <c r="AI7" s="81">
        <v>25.191044000000002</v>
      </c>
      <c r="AJ7" s="81">
        <v>22.562114999999999</v>
      </c>
      <c r="AK7" s="81">
        <v>48.216048999999998</v>
      </c>
      <c r="AL7" s="81">
        <v>42.019590999999998</v>
      </c>
      <c r="AM7" s="81">
        <v>15.97831</v>
      </c>
      <c r="AN7" s="81">
        <v>4.7610020000000004</v>
      </c>
      <c r="AO7" s="81">
        <v>10.35679</v>
      </c>
      <c r="AP7" s="81">
        <v>17.119948999999998</v>
      </c>
      <c r="AQ7" s="81">
        <v>14.063753</v>
      </c>
      <c r="AR7" s="81">
        <v>54.428694999999998</v>
      </c>
      <c r="AS7" s="81">
        <v>47.692297000000003</v>
      </c>
      <c r="AT7" s="81">
        <v>8.499117</v>
      </c>
      <c r="AU7" s="81">
        <v>7.5936940000000002</v>
      </c>
      <c r="AV7" s="81">
        <v>20.908538</v>
      </c>
      <c r="AW7" s="81">
        <v>6.1503800000000002</v>
      </c>
      <c r="AX7" s="81">
        <v>11.820361</v>
      </c>
      <c r="AY7" s="81">
        <v>31.119827000000001</v>
      </c>
      <c r="AZ7" s="81">
        <v>21.382270999999999</v>
      </c>
      <c r="BA7" s="81">
        <v>3.2399049999999998</v>
      </c>
      <c r="BB7" s="81">
        <v>1.990899</v>
      </c>
      <c r="BC7" s="81">
        <v>7.207198</v>
      </c>
      <c r="BD7" s="81">
        <v>4.7143259999999998</v>
      </c>
      <c r="BE7" s="81">
        <v>6.8167439999999999</v>
      </c>
      <c r="BF7" s="81">
        <v>31.954868999999999</v>
      </c>
      <c r="BG7" s="81">
        <v>-7.0196339999999999</v>
      </c>
      <c r="BH7" s="81">
        <v>19.13786</v>
      </c>
      <c r="BI7" s="81">
        <v>29.010189</v>
      </c>
      <c r="BJ7" s="81">
        <v>35.631977999999997</v>
      </c>
      <c r="BK7" s="81">
        <v>-22.152256999999999</v>
      </c>
      <c r="BL7" s="81">
        <v>145.204812</v>
      </c>
      <c r="BM7" s="81">
        <v>153.92532299999999</v>
      </c>
      <c r="BN7" s="81">
        <v>153.54659899999999</v>
      </c>
      <c r="BO7" s="81">
        <v>160.16621000000001</v>
      </c>
      <c r="BP7" s="81">
        <v>170.63807199999999</v>
      </c>
      <c r="BQ7" s="99">
        <v>178.410673</v>
      </c>
    </row>
    <row r="8" spans="1:69" x14ac:dyDescent="0.2">
      <c r="A8" s="34" t="s">
        <v>199</v>
      </c>
      <c r="B8" s="26">
        <v>43210.757650462961</v>
      </c>
      <c r="C8" s="28" t="s">
        <v>9</v>
      </c>
      <c r="D8" s="28">
        <v>80.080708000000001</v>
      </c>
      <c r="E8" s="28">
        <v>82.209866999999974</v>
      </c>
      <c r="F8" s="28">
        <v>67.000912999999997</v>
      </c>
      <c r="G8" s="29">
        <v>0.1952181606838701</v>
      </c>
      <c r="H8" s="29">
        <v>-2.5899068782096135E-2</v>
      </c>
      <c r="I8" s="28" t="s">
        <v>9</v>
      </c>
      <c r="J8" s="28">
        <v>3.4223720000000002</v>
      </c>
      <c r="K8" s="28">
        <v>0.6682719999999982</v>
      </c>
      <c r="L8" s="28">
        <v>2.6138499999999998</v>
      </c>
      <c r="M8" s="29">
        <v>0.30932226409319608</v>
      </c>
      <c r="N8" s="29">
        <v>4.1212260875811184</v>
      </c>
      <c r="O8" s="27" t="s">
        <v>9</v>
      </c>
      <c r="P8" s="28">
        <v>0.77037900000000004</v>
      </c>
      <c r="Q8" s="28">
        <v>-5.5980520000000009</v>
      </c>
      <c r="R8" s="28">
        <v>2.2267769999999998</v>
      </c>
      <c r="S8" s="29">
        <v>-0.65403854988622567</v>
      </c>
      <c r="T8" s="29" t="s">
        <v>234</v>
      </c>
      <c r="U8" s="30"/>
      <c r="V8" s="30"/>
      <c r="W8" s="30"/>
      <c r="X8" s="81"/>
      <c r="Y8" s="81">
        <v>161.249</v>
      </c>
      <c r="Z8" s="81">
        <v>356.884343</v>
      </c>
      <c r="AA8" s="81">
        <v>271.02851399999997</v>
      </c>
      <c r="AB8" s="81">
        <v>82.174290999999997</v>
      </c>
      <c r="AC8" s="81">
        <v>125.499272</v>
      </c>
      <c r="AD8" s="81">
        <v>17.390108999999999</v>
      </c>
      <c r="AE8" s="81">
        <v>14.86336</v>
      </c>
      <c r="AF8" s="81">
        <v>2.1471450000000001</v>
      </c>
      <c r="AG8" s="81">
        <v>3.0128849999999998</v>
      </c>
      <c r="AH8" s="81">
        <v>9.4452800000000003</v>
      </c>
      <c r="AI8" s="81">
        <v>2.784799</v>
      </c>
      <c r="AJ8" s="81">
        <v>2.4551669999999999</v>
      </c>
      <c r="AK8" s="81">
        <v>8.5375709999999998</v>
      </c>
      <c r="AL8" s="81">
        <v>10.618847000000001</v>
      </c>
      <c r="AM8" s="81">
        <v>1.169665</v>
      </c>
      <c r="AN8" s="81">
        <v>1.2987409999999999</v>
      </c>
      <c r="AO8" s="81">
        <v>7.6498359999999996</v>
      </c>
      <c r="AP8" s="81">
        <v>-1.488426</v>
      </c>
      <c r="AQ8" s="81">
        <v>1.3329549999999999</v>
      </c>
      <c r="AR8" s="81">
        <v>16.307113999999999</v>
      </c>
      <c r="AS8" s="81">
        <v>16.484559000000001</v>
      </c>
      <c r="AT8" s="81">
        <v>3.575215</v>
      </c>
      <c r="AU8" s="81">
        <v>7.7565080000000002</v>
      </c>
      <c r="AV8" s="81">
        <v>2.526653</v>
      </c>
      <c r="AW8" s="81">
        <v>3.3485610000000001</v>
      </c>
      <c r="AX8" s="81">
        <v>9.6764309999999991</v>
      </c>
      <c r="AY8" s="81">
        <v>8.0326179999999994</v>
      </c>
      <c r="AZ8" s="81">
        <v>10.058356</v>
      </c>
      <c r="BA8" s="81">
        <v>3.2520440000000002</v>
      </c>
      <c r="BB8" s="81">
        <v>5.1088979999999999</v>
      </c>
      <c r="BC8" s="81">
        <v>1.6248629999999999</v>
      </c>
      <c r="BD8" s="81">
        <v>5.0855629999999996</v>
      </c>
      <c r="BE8" s="81">
        <v>6.3183299999999996</v>
      </c>
      <c r="BF8" s="81">
        <v>-1.1649640000000001</v>
      </c>
      <c r="BG8" s="81">
        <v>-1.329393</v>
      </c>
      <c r="BH8" s="81">
        <v>-2.4092440000000002</v>
      </c>
      <c r="BI8" s="81">
        <v>-2.461767</v>
      </c>
      <c r="BJ8" s="81">
        <v>-1.763646</v>
      </c>
      <c r="BK8" s="81">
        <v>-1.448798</v>
      </c>
      <c r="BL8" s="81">
        <v>137.42926700000001</v>
      </c>
      <c r="BM8" s="81">
        <v>139.66167999999999</v>
      </c>
      <c r="BN8" s="81">
        <v>147.180465</v>
      </c>
      <c r="BO8" s="81">
        <v>151.68686099999999</v>
      </c>
      <c r="BP8" s="81">
        <v>148.540065</v>
      </c>
      <c r="BQ8" s="99">
        <v>161.254468</v>
      </c>
    </row>
    <row r="9" spans="1:69" x14ac:dyDescent="0.2">
      <c r="A9" s="34" t="s">
        <v>25</v>
      </c>
      <c r="B9" s="26">
        <v>43214.757013888891</v>
      </c>
      <c r="C9" s="28">
        <v>1009.4</v>
      </c>
      <c r="D9" s="28">
        <v>1047.9735169999999</v>
      </c>
      <c r="E9" s="28">
        <v>1153.2343249999999</v>
      </c>
      <c r="F9" s="28">
        <v>961.42386199999999</v>
      </c>
      <c r="G9" s="29">
        <v>9.0022370382980998E-2</v>
      </c>
      <c r="H9" s="29">
        <v>-9.1274432019702534E-2</v>
      </c>
      <c r="I9" s="28">
        <v>114.6</v>
      </c>
      <c r="J9" s="28">
        <v>102.16324400000001</v>
      </c>
      <c r="K9" s="28">
        <v>136.94509700000003</v>
      </c>
      <c r="L9" s="28">
        <v>111.78134300000001</v>
      </c>
      <c r="M9" s="29">
        <v>-8.6043866908988575E-2</v>
      </c>
      <c r="N9" s="29">
        <v>-0.25398392320683094</v>
      </c>
      <c r="O9" s="27">
        <v>56.2</v>
      </c>
      <c r="P9" s="28">
        <v>56.201064000000002</v>
      </c>
      <c r="Q9" s="28">
        <v>104.06876599999998</v>
      </c>
      <c r="R9" s="28">
        <v>55.377904000000001</v>
      </c>
      <c r="S9" s="29">
        <v>1.4864412347567413E-2</v>
      </c>
      <c r="T9" s="29">
        <v>-0.45996223304886685</v>
      </c>
      <c r="U9" s="30"/>
      <c r="V9" s="30"/>
      <c r="W9" s="30"/>
      <c r="X9" s="81"/>
      <c r="Y9" s="81">
        <v>3228.8245000000002</v>
      </c>
      <c r="Z9" s="81">
        <v>4215.056106</v>
      </c>
      <c r="AA9" s="81">
        <v>3443.4778970000002</v>
      </c>
      <c r="AB9" s="81">
        <v>1090.975471</v>
      </c>
      <c r="AC9" s="81">
        <v>1009.422448</v>
      </c>
      <c r="AD9" s="81">
        <v>730.70803599999999</v>
      </c>
      <c r="AE9" s="81">
        <v>742.087942</v>
      </c>
      <c r="AF9" s="81">
        <v>168.28370200000001</v>
      </c>
      <c r="AG9" s="81">
        <v>174.53489400000001</v>
      </c>
      <c r="AH9" s="81">
        <v>183.85785200000001</v>
      </c>
      <c r="AI9" s="81">
        <v>204.031588</v>
      </c>
      <c r="AJ9" s="81">
        <v>171.908287</v>
      </c>
      <c r="AK9" s="81">
        <v>423.428607</v>
      </c>
      <c r="AL9" s="81">
        <v>454.81712800000003</v>
      </c>
      <c r="AM9" s="81">
        <v>95.368841000000003</v>
      </c>
      <c r="AN9" s="81">
        <v>104.01768800000001</v>
      </c>
      <c r="AO9" s="81">
        <v>105.51875699999999</v>
      </c>
      <c r="AP9" s="81">
        <v>118.523321</v>
      </c>
      <c r="AQ9" s="81">
        <v>82.473419000000007</v>
      </c>
      <c r="AR9" s="81">
        <v>492.19810000000001</v>
      </c>
      <c r="AS9" s="81">
        <v>512.45586400000002</v>
      </c>
      <c r="AT9" s="81">
        <v>137.84392600000001</v>
      </c>
      <c r="AU9" s="81">
        <v>110.601376</v>
      </c>
      <c r="AV9" s="81">
        <v>138.489306</v>
      </c>
      <c r="AW9" s="81">
        <v>120.963577</v>
      </c>
      <c r="AX9" s="81">
        <v>122.508083</v>
      </c>
      <c r="AY9" s="81">
        <v>320.75632999999999</v>
      </c>
      <c r="AZ9" s="81">
        <v>369.796289</v>
      </c>
      <c r="BA9" s="81">
        <v>133.82126199999999</v>
      </c>
      <c r="BB9" s="81">
        <v>62.045197999999999</v>
      </c>
      <c r="BC9" s="81">
        <v>93.676457999999997</v>
      </c>
      <c r="BD9" s="81">
        <v>82.519265000000004</v>
      </c>
      <c r="BE9" s="81">
        <v>78.790395000000004</v>
      </c>
      <c r="BF9" s="81">
        <v>719.773507</v>
      </c>
      <c r="BG9" s="81">
        <v>826.30197299999998</v>
      </c>
      <c r="BH9" s="81">
        <v>784.41960600000004</v>
      </c>
      <c r="BI9" s="81">
        <v>745.957944</v>
      </c>
      <c r="BJ9" s="81">
        <v>685.18404099999998</v>
      </c>
      <c r="BK9" s="81">
        <v>1152.2619090000001</v>
      </c>
      <c r="BL9" s="81">
        <v>699.86081300000001</v>
      </c>
      <c r="BM9" s="81">
        <v>503.236671</v>
      </c>
      <c r="BN9" s="81">
        <v>582.46554000000003</v>
      </c>
      <c r="BO9" s="81">
        <v>657.64060800000004</v>
      </c>
      <c r="BP9" s="81">
        <v>757.76949100000002</v>
      </c>
      <c r="BQ9" s="99">
        <v>506.43028600000002</v>
      </c>
    </row>
    <row r="10" spans="1:69" x14ac:dyDescent="0.2">
      <c r="A10" s="34" t="s">
        <v>200</v>
      </c>
      <c r="B10" s="26">
        <v>43214.758518518516</v>
      </c>
      <c r="C10" s="28" t="s">
        <v>9</v>
      </c>
      <c r="D10" s="28">
        <v>1.099453</v>
      </c>
      <c r="E10" s="28">
        <v>1.7329610000000004</v>
      </c>
      <c r="F10" s="28">
        <v>1.5224819999999999</v>
      </c>
      <c r="G10" s="29">
        <v>-0.27785484491770673</v>
      </c>
      <c r="H10" s="29">
        <v>-0.36556391055540216</v>
      </c>
      <c r="I10" s="28" t="s">
        <v>9</v>
      </c>
      <c r="J10" s="28">
        <v>0.48764600000000002</v>
      </c>
      <c r="K10" s="28">
        <v>0.57565699999999986</v>
      </c>
      <c r="L10" s="28">
        <v>0.45834799999999998</v>
      </c>
      <c r="M10" s="29">
        <v>6.3920863623273316E-2</v>
      </c>
      <c r="N10" s="29">
        <v>-0.152887917631506</v>
      </c>
      <c r="O10" s="27" t="s">
        <v>9</v>
      </c>
      <c r="P10" s="28">
        <v>1.3350489999999999</v>
      </c>
      <c r="Q10" s="28">
        <v>1.136428</v>
      </c>
      <c r="R10" s="28">
        <v>0.64925299999999997</v>
      </c>
      <c r="S10" s="29">
        <v>1.0562846840907936</v>
      </c>
      <c r="T10" s="29">
        <v>0.17477658065447166</v>
      </c>
      <c r="U10" s="30"/>
      <c r="V10" s="30"/>
      <c r="W10" s="30"/>
      <c r="X10" s="81"/>
      <c r="Y10" s="81">
        <v>87.752177760000009</v>
      </c>
      <c r="Z10" s="81">
        <v>6.3853</v>
      </c>
      <c r="AA10" s="81">
        <v>2.390355</v>
      </c>
      <c r="AB10" s="81">
        <v>1.5475399999999999</v>
      </c>
      <c r="AC10" s="81">
        <v>1.582317</v>
      </c>
      <c r="AD10" s="81">
        <v>3.2089759999999998</v>
      </c>
      <c r="AE10" s="81">
        <v>0.10076300000000001</v>
      </c>
      <c r="AF10" s="81">
        <v>0.74877199999999999</v>
      </c>
      <c r="AG10" s="81">
        <v>0.789717</v>
      </c>
      <c r="AH10" s="81">
        <v>0.82762800000000003</v>
      </c>
      <c r="AI10" s="81">
        <v>0.84285900000000002</v>
      </c>
      <c r="AJ10" s="81">
        <v>0.57830400000000004</v>
      </c>
      <c r="AK10" s="81">
        <v>0.48403099999999999</v>
      </c>
      <c r="AL10" s="81">
        <v>-2.6513460000000002</v>
      </c>
      <c r="AM10" s="81">
        <v>-4.3471000000000003E-2</v>
      </c>
      <c r="AN10" s="81">
        <v>0.200264</v>
      </c>
      <c r="AO10" s="81">
        <v>0.25061299999999997</v>
      </c>
      <c r="AP10" s="81">
        <v>7.6624999999999999E-2</v>
      </c>
      <c r="AQ10" s="81">
        <v>-9.8949999999999993E-3</v>
      </c>
      <c r="AR10" s="81">
        <v>2.4925899999999999</v>
      </c>
      <c r="AS10" s="81">
        <v>-0.73253900000000005</v>
      </c>
      <c r="AT10" s="81">
        <v>-0.311836</v>
      </c>
      <c r="AU10" s="81">
        <v>-0.247388</v>
      </c>
      <c r="AV10" s="81">
        <v>0.111093</v>
      </c>
      <c r="AW10" s="81">
        <v>0.70806400000000003</v>
      </c>
      <c r="AX10" s="81">
        <v>0.75052099999999999</v>
      </c>
      <c r="AY10" s="81">
        <v>2.4361139999999999</v>
      </c>
      <c r="AZ10" s="81">
        <v>0.94417099999999998</v>
      </c>
      <c r="BA10" s="81">
        <v>-0.20539099999999999</v>
      </c>
      <c r="BB10" s="81">
        <v>-0.143285</v>
      </c>
      <c r="BC10" s="81">
        <v>1.72279</v>
      </c>
      <c r="BD10" s="81">
        <v>2.545E-2</v>
      </c>
      <c r="BE10" s="81">
        <v>0.62498299999999996</v>
      </c>
      <c r="BF10" s="81">
        <v>-24.669325000000001</v>
      </c>
      <c r="BG10" s="81">
        <v>-24.651004</v>
      </c>
      <c r="BH10" s="81">
        <v>-23.367567999999999</v>
      </c>
      <c r="BI10" s="81">
        <v>-22.853676</v>
      </c>
      <c r="BJ10" s="81">
        <v>-31.368960000000001</v>
      </c>
      <c r="BK10" s="81">
        <v>-62.615372000000001</v>
      </c>
      <c r="BL10" s="81">
        <v>55.273465000000002</v>
      </c>
      <c r="BM10" s="81">
        <v>55.921353000000003</v>
      </c>
      <c r="BN10" s="81">
        <v>55.946694999999998</v>
      </c>
      <c r="BO10" s="81">
        <v>56.571587000000001</v>
      </c>
      <c r="BP10" s="81">
        <v>57.707279999999997</v>
      </c>
      <c r="BQ10" s="99">
        <v>58.963391999999999</v>
      </c>
    </row>
    <row r="11" spans="1:69" x14ac:dyDescent="0.2">
      <c r="A11" s="34" t="s">
        <v>201</v>
      </c>
      <c r="B11" s="26">
        <v>43214.758530092593</v>
      </c>
      <c r="C11" s="28" t="s">
        <v>9</v>
      </c>
      <c r="D11" s="28">
        <v>1148.392059</v>
      </c>
      <c r="E11" s="28">
        <v>1206.7830989999998</v>
      </c>
      <c r="F11" s="28">
        <v>1047.9623240000001</v>
      </c>
      <c r="G11" s="29">
        <v>9.5833345054492591E-2</v>
      </c>
      <c r="H11" s="29">
        <v>-4.8385695862318112E-2</v>
      </c>
      <c r="I11" s="28" t="s">
        <v>9</v>
      </c>
      <c r="J11" s="28">
        <v>-12.539469</v>
      </c>
      <c r="K11" s="28">
        <v>37.001378000000003</v>
      </c>
      <c r="L11" s="28">
        <v>24.400777999999999</v>
      </c>
      <c r="M11" s="29" t="s">
        <v>234</v>
      </c>
      <c r="N11" s="29" t="s">
        <v>234</v>
      </c>
      <c r="O11" s="27" t="s">
        <v>9</v>
      </c>
      <c r="P11" s="28">
        <v>-53.099913999999998</v>
      </c>
      <c r="Q11" s="28">
        <v>-172.31363999999999</v>
      </c>
      <c r="R11" s="28">
        <v>-22.890239000000001</v>
      </c>
      <c r="S11" s="29" t="s">
        <v>234</v>
      </c>
      <c r="T11" s="29" t="s">
        <v>234</v>
      </c>
      <c r="U11" s="30"/>
      <c r="V11" s="30"/>
      <c r="W11" s="30"/>
      <c r="X11" s="81"/>
      <c r="Y11" s="81">
        <v>3962</v>
      </c>
      <c r="Z11" s="81">
        <v>4553.988754</v>
      </c>
      <c r="AA11" s="81">
        <v>4493.8745859999999</v>
      </c>
      <c r="AB11" s="81">
        <v>1108.451671</v>
      </c>
      <c r="AC11" s="81">
        <v>1190.7916600000001</v>
      </c>
      <c r="AD11" s="81">
        <v>1162.46316</v>
      </c>
      <c r="AE11" s="81">
        <v>1014.444056</v>
      </c>
      <c r="AF11" s="81">
        <v>271.68831999999998</v>
      </c>
      <c r="AG11" s="81">
        <v>279.09126400000002</v>
      </c>
      <c r="AH11" s="81">
        <v>311.63972799999999</v>
      </c>
      <c r="AI11" s="81">
        <v>301.37185399999998</v>
      </c>
      <c r="AJ11" s="81">
        <v>284.48643800000002</v>
      </c>
      <c r="AK11" s="81">
        <v>13.269676</v>
      </c>
      <c r="AL11" s="81">
        <v>-152.35925399999999</v>
      </c>
      <c r="AM11" s="81">
        <v>-2.2063899999999999</v>
      </c>
      <c r="AN11" s="81">
        <v>-6.9317799999999998</v>
      </c>
      <c r="AO11" s="81">
        <v>17.917445000000001</v>
      </c>
      <c r="AP11" s="81">
        <v>6.0014589999999997</v>
      </c>
      <c r="AQ11" s="81">
        <v>-48.076925000000003</v>
      </c>
      <c r="AR11" s="81">
        <v>126.132397</v>
      </c>
      <c r="AS11" s="81">
        <v>-37.469037999999998</v>
      </c>
      <c r="AT11" s="81">
        <v>-53.809033999999997</v>
      </c>
      <c r="AU11" s="81">
        <v>-13.135004</v>
      </c>
      <c r="AV11" s="81">
        <v>37.580511000000001</v>
      </c>
      <c r="AW11" s="81">
        <v>18.762619999999998</v>
      </c>
      <c r="AX11" s="81">
        <v>45.967621000000001</v>
      </c>
      <c r="AY11" s="81">
        <v>-305.808897</v>
      </c>
      <c r="AZ11" s="81">
        <v>-432.16729700000002</v>
      </c>
      <c r="BA11" s="81">
        <v>-172.56703899999999</v>
      </c>
      <c r="BB11" s="81">
        <v>-164.16732099999999</v>
      </c>
      <c r="BC11" s="81">
        <v>-1.449862</v>
      </c>
      <c r="BD11" s="81">
        <v>-60.814292999999999</v>
      </c>
      <c r="BE11" s="81">
        <v>-49.790725000000002</v>
      </c>
      <c r="BF11" s="81">
        <v>1097.6157539999999</v>
      </c>
      <c r="BG11" s="81">
        <v>1126.979296</v>
      </c>
      <c r="BH11" s="81">
        <v>1146.427085</v>
      </c>
      <c r="BI11" s="81">
        <v>1127.0976929999999</v>
      </c>
      <c r="BJ11" s="81">
        <v>1175.454547</v>
      </c>
      <c r="BK11" s="81">
        <v>1247.539816</v>
      </c>
      <c r="BL11" s="81">
        <v>374.51236699999998</v>
      </c>
      <c r="BM11" s="81">
        <v>351.62212799999998</v>
      </c>
      <c r="BN11" s="81">
        <v>290.80783400000001</v>
      </c>
      <c r="BO11" s="81">
        <v>241.01711</v>
      </c>
      <c r="BP11" s="81">
        <v>68.590906000000004</v>
      </c>
      <c r="BQ11" s="99">
        <v>24.296699</v>
      </c>
    </row>
    <row r="12" spans="1:69" x14ac:dyDescent="0.2">
      <c r="A12" s="34" t="s">
        <v>36</v>
      </c>
      <c r="B12" s="26">
        <v>43214.759502314817</v>
      </c>
      <c r="C12" s="28">
        <v>4664.666666666667</v>
      </c>
      <c r="D12" s="28">
        <v>4549.6499999999996</v>
      </c>
      <c r="E12" s="28">
        <v>4483.0570000000025</v>
      </c>
      <c r="F12" s="28">
        <v>3936.6320000000001</v>
      </c>
      <c r="G12" s="29">
        <v>0.15572143903722768</v>
      </c>
      <c r="H12" s="29">
        <v>1.4854372808553951E-2</v>
      </c>
      <c r="I12" s="28">
        <v>1766.6666666666667</v>
      </c>
      <c r="J12" s="28">
        <v>2012.655</v>
      </c>
      <c r="K12" s="28">
        <v>1714.8309999999992</v>
      </c>
      <c r="L12" s="28">
        <v>1393.0229999999999</v>
      </c>
      <c r="M12" s="29">
        <v>0.44481103327080751</v>
      </c>
      <c r="N12" s="29">
        <v>0.17367542340907116</v>
      </c>
      <c r="O12" s="27">
        <v>605.77777777777783</v>
      </c>
      <c r="P12" s="28">
        <v>500.78</v>
      </c>
      <c r="Q12" s="28">
        <v>215.88099999999986</v>
      </c>
      <c r="R12" s="28">
        <v>471.40100000000001</v>
      </c>
      <c r="S12" s="29">
        <v>6.2322735844853927E-2</v>
      </c>
      <c r="T12" s="29">
        <v>1.3197039109509419</v>
      </c>
      <c r="U12" s="30"/>
      <c r="V12" s="30"/>
      <c r="W12" s="30"/>
      <c r="X12" s="81"/>
      <c r="Y12" s="81">
        <v>31284</v>
      </c>
      <c r="Z12" s="81">
        <v>17632.063999999998</v>
      </c>
      <c r="AA12" s="81">
        <v>14285.561</v>
      </c>
      <c r="AB12" s="81">
        <v>4316.018</v>
      </c>
      <c r="AC12" s="81">
        <v>4597.4269999999997</v>
      </c>
      <c r="AD12" s="81">
        <v>6281.89</v>
      </c>
      <c r="AE12" s="81">
        <v>5066.5280000000002</v>
      </c>
      <c r="AF12" s="81">
        <v>1435.9649999999999</v>
      </c>
      <c r="AG12" s="81">
        <v>1532.0820000000001</v>
      </c>
      <c r="AH12" s="81">
        <v>1664.0509999999999</v>
      </c>
      <c r="AI12" s="81">
        <v>1649.7919999999999</v>
      </c>
      <c r="AJ12" s="81">
        <v>1646.836</v>
      </c>
      <c r="AK12" s="81">
        <v>3631.2739999999999</v>
      </c>
      <c r="AL12" s="81">
        <v>2433.732</v>
      </c>
      <c r="AM12" s="81">
        <v>771.51700000000005</v>
      </c>
      <c r="AN12" s="81">
        <v>839.99699999999996</v>
      </c>
      <c r="AO12" s="81">
        <v>981.35599999999999</v>
      </c>
      <c r="AP12" s="81">
        <v>1038.404</v>
      </c>
      <c r="AQ12" s="81">
        <v>1042.1510000000001</v>
      </c>
      <c r="AR12" s="81">
        <v>6186.5469999999996</v>
      </c>
      <c r="AS12" s="81">
        <v>4573.13</v>
      </c>
      <c r="AT12" s="81">
        <v>1021.303</v>
      </c>
      <c r="AU12" s="81">
        <v>1197.0319999999999</v>
      </c>
      <c r="AV12" s="81">
        <v>1362.6959999999999</v>
      </c>
      <c r="AW12" s="81">
        <v>1453.115</v>
      </c>
      <c r="AX12" s="81">
        <v>1625.578</v>
      </c>
      <c r="AY12" s="81">
        <v>1979.1289999999999</v>
      </c>
      <c r="AZ12" s="81">
        <v>1511.7360000000001</v>
      </c>
      <c r="BA12" s="81">
        <v>416.25099999999998</v>
      </c>
      <c r="BB12" s="81">
        <v>181.74299999999999</v>
      </c>
      <c r="BC12" s="81">
        <v>350.649</v>
      </c>
      <c r="BD12" s="81">
        <v>704.07299999999998</v>
      </c>
      <c r="BE12" s="81">
        <v>600.60299999999995</v>
      </c>
      <c r="BF12" s="81">
        <v>3728.81</v>
      </c>
      <c r="BG12" s="81">
        <v>4279.54</v>
      </c>
      <c r="BH12" s="81">
        <v>6199.652</v>
      </c>
      <c r="BI12" s="81">
        <v>6949.9459999999999</v>
      </c>
      <c r="BJ12" s="81">
        <v>7812.4780000000001</v>
      </c>
      <c r="BK12" s="81">
        <v>10527.316999999999</v>
      </c>
      <c r="BL12" s="81">
        <v>16011.764999999999</v>
      </c>
      <c r="BM12" s="81">
        <v>16503.732</v>
      </c>
      <c r="BN12" s="81">
        <v>14162.011</v>
      </c>
      <c r="BO12" s="81">
        <v>14766.558999999999</v>
      </c>
      <c r="BP12" s="81">
        <v>14989.161</v>
      </c>
      <c r="BQ12" s="99">
        <v>14204.934999999999</v>
      </c>
    </row>
    <row r="13" spans="1:69" x14ac:dyDescent="0.2">
      <c r="A13" s="34" t="s">
        <v>72</v>
      </c>
      <c r="B13" s="26">
        <v>43214.847534722219</v>
      </c>
      <c r="C13" s="28">
        <v>722.88888888888891</v>
      </c>
      <c r="D13" s="28">
        <v>776.53348300000005</v>
      </c>
      <c r="E13" s="28">
        <v>829.71993400000019</v>
      </c>
      <c r="F13" s="28">
        <v>598.09840699999995</v>
      </c>
      <c r="G13" s="29">
        <v>0.29833732026642923</v>
      </c>
      <c r="H13" s="29">
        <v>-6.4101691209940359E-2</v>
      </c>
      <c r="I13" s="28">
        <v>19.444444444444443</v>
      </c>
      <c r="J13" s="28">
        <v>24.078241999999999</v>
      </c>
      <c r="K13" s="28">
        <v>22.263348000000001</v>
      </c>
      <c r="L13" s="28">
        <v>-5.5678340000000004</v>
      </c>
      <c r="M13" s="29" t="s">
        <v>234</v>
      </c>
      <c r="N13" s="29">
        <v>8.1519365371282015E-2</v>
      </c>
      <c r="O13" s="27">
        <v>0.44444444444444442</v>
      </c>
      <c r="P13" s="28">
        <v>0.98353699999999999</v>
      </c>
      <c r="Q13" s="28">
        <v>0.20961600000000047</v>
      </c>
      <c r="R13" s="28">
        <v>-19.399224</v>
      </c>
      <c r="S13" s="29" t="s">
        <v>234</v>
      </c>
      <c r="T13" s="29">
        <v>3.6920893443248506</v>
      </c>
      <c r="U13" s="30"/>
      <c r="V13" s="30"/>
      <c r="W13" s="30"/>
      <c r="X13" s="81"/>
      <c r="Y13" s="81">
        <v>486</v>
      </c>
      <c r="Z13" s="81">
        <v>2896.3679980000002</v>
      </c>
      <c r="AA13" s="81">
        <v>2793.1595029999999</v>
      </c>
      <c r="AB13" s="81">
        <v>727.26487099999997</v>
      </c>
      <c r="AC13" s="81">
        <v>741.28478600000005</v>
      </c>
      <c r="AD13" s="81">
        <v>244.527895</v>
      </c>
      <c r="AE13" s="81">
        <v>240.54836599999999</v>
      </c>
      <c r="AF13" s="81">
        <v>40.313535999999999</v>
      </c>
      <c r="AG13" s="81">
        <v>57.693772000000003</v>
      </c>
      <c r="AH13" s="81">
        <v>67.530158</v>
      </c>
      <c r="AI13" s="81">
        <v>78.990429000000006</v>
      </c>
      <c r="AJ13" s="81">
        <v>81.134865000000005</v>
      </c>
      <c r="AK13" s="81">
        <v>21.102626999999998</v>
      </c>
      <c r="AL13" s="81">
        <v>49.218558000000002</v>
      </c>
      <c r="AM13" s="81">
        <v>-10.452095</v>
      </c>
      <c r="AN13" s="81">
        <v>3.006532</v>
      </c>
      <c r="AO13" s="81">
        <v>11.911702</v>
      </c>
      <c r="AP13" s="81">
        <v>16.636488</v>
      </c>
      <c r="AQ13" s="81">
        <v>17.556386</v>
      </c>
      <c r="AR13" s="81">
        <v>41.589210999999999</v>
      </c>
      <c r="AS13" s="81">
        <v>67.603804999999994</v>
      </c>
      <c r="AT13" s="81">
        <v>20.746919999999999</v>
      </c>
      <c r="AU13" s="81">
        <v>22.466391000000002</v>
      </c>
      <c r="AV13" s="81">
        <v>5.3267480000000003</v>
      </c>
      <c r="AW13" s="81">
        <v>7.9636870000000002</v>
      </c>
      <c r="AX13" s="81">
        <v>16.930009999999999</v>
      </c>
      <c r="AY13" s="81">
        <v>-30.358339000000001</v>
      </c>
      <c r="AZ13" s="81">
        <v>1.376142</v>
      </c>
      <c r="BA13" s="81">
        <v>3.6136309999999998</v>
      </c>
      <c r="BB13" s="81">
        <v>4.4589889999999999</v>
      </c>
      <c r="BC13" s="81">
        <v>-10.231218999999999</v>
      </c>
      <c r="BD13" s="81">
        <v>-9.71373</v>
      </c>
      <c r="BE13" s="81">
        <v>-1.455001</v>
      </c>
      <c r="BF13" s="81">
        <v>-60.560028000000003</v>
      </c>
      <c r="BG13" s="81">
        <v>-106.28172600000001</v>
      </c>
      <c r="BH13" s="81">
        <v>3.2079279999999999</v>
      </c>
      <c r="BI13" s="81">
        <v>-0.474634</v>
      </c>
      <c r="BJ13" s="81">
        <v>-202.205096</v>
      </c>
      <c r="BK13" s="81">
        <v>-38.568086000000001</v>
      </c>
      <c r="BL13" s="81">
        <v>137.66343000000001</v>
      </c>
      <c r="BM13" s="81">
        <v>116.36905299999999</v>
      </c>
      <c r="BN13" s="81">
        <v>107.56406</v>
      </c>
      <c r="BO13" s="81">
        <v>105.396766</v>
      </c>
      <c r="BP13" s="81">
        <v>105.785658</v>
      </c>
      <c r="BQ13" s="99">
        <v>105.67615600000001</v>
      </c>
    </row>
    <row r="14" spans="1:69" x14ac:dyDescent="0.2">
      <c r="A14" s="34" t="s">
        <v>6</v>
      </c>
      <c r="B14" s="26">
        <v>43215.7578125</v>
      </c>
      <c r="C14" s="28">
        <v>3841</v>
      </c>
      <c r="D14" s="28">
        <v>3099.0259999999998</v>
      </c>
      <c r="E14" s="28">
        <v>3096.6580000000004</v>
      </c>
      <c r="F14" s="28">
        <v>2386.348</v>
      </c>
      <c r="G14" s="29">
        <v>0.29864797590292769</v>
      </c>
      <c r="H14" s="29">
        <v>7.6469535867351723E-4</v>
      </c>
      <c r="I14" s="28" t="s">
        <v>9</v>
      </c>
      <c r="J14" s="28">
        <v>1996.3579999999999</v>
      </c>
      <c r="K14" s="28">
        <v>1844.3049999999994</v>
      </c>
      <c r="L14" s="28">
        <v>1741.9760000000001</v>
      </c>
      <c r="M14" s="29">
        <v>0.14603071454486161</v>
      </c>
      <c r="N14" s="29">
        <v>8.2444606504889606E-2</v>
      </c>
      <c r="O14" s="27">
        <v>1586.5670710652362</v>
      </c>
      <c r="P14" s="28">
        <v>1709.2139999999999</v>
      </c>
      <c r="Q14" s="28">
        <v>1524.2220000000007</v>
      </c>
      <c r="R14" s="28">
        <v>1404.7670000000001</v>
      </c>
      <c r="S14" s="29">
        <v>0.21672419696647194</v>
      </c>
      <c r="T14" s="29">
        <v>0.12136814715966526</v>
      </c>
      <c r="U14" s="30"/>
      <c r="V14" s="30"/>
      <c r="W14" s="30"/>
      <c r="X14" s="81"/>
      <c r="Y14" s="81">
        <v>35240</v>
      </c>
      <c r="Z14" s="81">
        <v>10544.977000000001</v>
      </c>
      <c r="AA14" s="81">
        <v>7946.5410000000002</v>
      </c>
      <c r="AB14" s="81">
        <v>2572.4580000000001</v>
      </c>
      <c r="AC14" s="81">
        <v>2489.5129999999999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1576.085</v>
      </c>
      <c r="AN14" s="81">
        <v>1623.125</v>
      </c>
      <c r="AO14" s="81">
        <v>3876.741</v>
      </c>
      <c r="AP14" s="81">
        <v>4133.098</v>
      </c>
      <c r="AQ14" s="81">
        <v>4415.8739999999998</v>
      </c>
      <c r="AR14" s="81">
        <v>0</v>
      </c>
      <c r="AS14" s="81">
        <v>0</v>
      </c>
      <c r="AT14" s="81">
        <v>51.99</v>
      </c>
      <c r="AU14" s="81">
        <v>50.624000000000002</v>
      </c>
      <c r="AV14" s="81">
        <v>59.444000000000003</v>
      </c>
      <c r="AW14" s="81">
        <v>65.424999999999997</v>
      </c>
      <c r="AX14" s="81">
        <v>65.974000000000004</v>
      </c>
      <c r="AY14" s="81">
        <v>6039.0690000000004</v>
      </c>
      <c r="AZ14" s="81">
        <v>4820.4549999999999</v>
      </c>
      <c r="BA14" s="81">
        <v>0</v>
      </c>
      <c r="BB14" s="81">
        <v>0</v>
      </c>
      <c r="BC14" s="81">
        <v>14.295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  <c r="BI14" s="81">
        <v>0</v>
      </c>
      <c r="BJ14" s="81">
        <v>0</v>
      </c>
      <c r="BK14" s="81">
        <v>0</v>
      </c>
      <c r="BL14" s="81">
        <v>32375.657999999999</v>
      </c>
      <c r="BM14" s="81">
        <v>34030.281000000003</v>
      </c>
      <c r="BN14" s="81">
        <v>35679.834000000003</v>
      </c>
      <c r="BO14" s="81">
        <v>38972.074000000001</v>
      </c>
      <c r="BP14" s="81">
        <v>40424.506000000001</v>
      </c>
      <c r="BQ14" s="99">
        <v>41141.741000000002</v>
      </c>
    </row>
    <row r="15" spans="1:69" x14ac:dyDescent="0.2">
      <c r="A15" s="34" t="s">
        <v>202</v>
      </c>
      <c r="B15" s="26">
        <v>43215.758634259262</v>
      </c>
      <c r="C15" s="28" t="s">
        <v>9</v>
      </c>
      <c r="D15" s="28">
        <v>0</v>
      </c>
      <c r="E15" s="28">
        <v>0</v>
      </c>
      <c r="F15" s="28">
        <v>0</v>
      </c>
      <c r="G15" s="29" t="s">
        <v>234</v>
      </c>
      <c r="H15" s="29" t="s">
        <v>234</v>
      </c>
      <c r="I15" s="28" t="s">
        <v>9</v>
      </c>
      <c r="J15" s="28">
        <v>193.517</v>
      </c>
      <c r="K15" s="28">
        <v>184.81799999999993</v>
      </c>
      <c r="L15" s="28">
        <v>131.292</v>
      </c>
      <c r="M15" s="29">
        <v>0.47394357615086968</v>
      </c>
      <c r="N15" s="29">
        <v>4.7067926284236838E-2</v>
      </c>
      <c r="O15" s="27" t="s">
        <v>9</v>
      </c>
      <c r="P15" s="28">
        <v>47.902000000000001</v>
      </c>
      <c r="Q15" s="28">
        <v>27.014999999999986</v>
      </c>
      <c r="R15" s="28">
        <v>29.227</v>
      </c>
      <c r="S15" s="29">
        <v>0.63896397167003105</v>
      </c>
      <c r="T15" s="29">
        <v>0.77316305756061543</v>
      </c>
      <c r="U15" s="30"/>
      <c r="V15" s="30"/>
      <c r="W15" s="30"/>
      <c r="X15" s="81"/>
      <c r="Y15" s="81">
        <v>3706.7250764999999</v>
      </c>
      <c r="Z15" s="81">
        <v>694.17600000000004</v>
      </c>
      <c r="AA15" s="81">
        <v>459.18599999999998</v>
      </c>
      <c r="AB15" s="81">
        <v>164.15100000000001</v>
      </c>
      <c r="AC15" s="81">
        <v>181.15700000000001</v>
      </c>
      <c r="AD15" s="81">
        <v>694.17600000000004</v>
      </c>
      <c r="AE15" s="81">
        <v>459.18599999999998</v>
      </c>
      <c r="AF15" s="81">
        <v>146.982</v>
      </c>
      <c r="AG15" s="81">
        <v>164.15100000000001</v>
      </c>
      <c r="AH15" s="81">
        <v>181.15700000000001</v>
      </c>
      <c r="AI15" s="81">
        <v>201.886</v>
      </c>
      <c r="AJ15" s="81">
        <v>210.81299999999999</v>
      </c>
      <c r="AK15" s="81">
        <v>628.94899999999996</v>
      </c>
      <c r="AL15" s="81">
        <v>403.88600000000002</v>
      </c>
      <c r="AM15" s="81">
        <v>130.77000000000001</v>
      </c>
      <c r="AN15" s="81">
        <v>148.113</v>
      </c>
      <c r="AO15" s="81">
        <v>165.72300000000001</v>
      </c>
      <c r="AP15" s="81">
        <v>184.34299999999999</v>
      </c>
      <c r="AQ15" s="81">
        <v>192.904</v>
      </c>
      <c r="AR15" s="81">
        <v>630.97799999999995</v>
      </c>
      <c r="AS15" s="81">
        <v>405.24400000000003</v>
      </c>
      <c r="AT15" s="81">
        <v>94.013999999999996</v>
      </c>
      <c r="AU15" s="81">
        <v>98.36</v>
      </c>
      <c r="AV15" s="81">
        <v>116.825</v>
      </c>
      <c r="AW15" s="81">
        <v>148.46600000000001</v>
      </c>
      <c r="AX15" s="81">
        <v>166.40199999999999</v>
      </c>
      <c r="AY15" s="81">
        <v>112.94799999999999</v>
      </c>
      <c r="AZ15" s="81">
        <v>103.657</v>
      </c>
      <c r="BA15" s="81">
        <v>26.344999999999999</v>
      </c>
      <c r="BB15" s="81">
        <v>23.73</v>
      </c>
      <c r="BC15" s="81">
        <v>27.05</v>
      </c>
      <c r="BD15" s="81">
        <v>30.344999999999999</v>
      </c>
      <c r="BE15" s="81">
        <v>28.189</v>
      </c>
      <c r="BF15" s="81">
        <v>856.04899999999998</v>
      </c>
      <c r="BG15" s="81">
        <v>1320.492</v>
      </c>
      <c r="BH15" s="81">
        <v>1410.5429999999999</v>
      </c>
      <c r="BI15" s="81">
        <v>1317.675</v>
      </c>
      <c r="BJ15" s="81">
        <v>1212.9690000000001</v>
      </c>
      <c r="BK15" s="81">
        <v>1211.5409999999999</v>
      </c>
      <c r="BL15" s="81">
        <v>802.16600000000005</v>
      </c>
      <c r="BM15" s="81">
        <v>830.92899999999997</v>
      </c>
      <c r="BN15" s="81">
        <v>864.33600000000001</v>
      </c>
      <c r="BO15" s="81">
        <v>897.47900000000004</v>
      </c>
      <c r="BP15" s="81">
        <v>933.58</v>
      </c>
      <c r="BQ15" s="99">
        <v>975.32600000000002</v>
      </c>
    </row>
    <row r="16" spans="1:69" x14ac:dyDescent="0.2">
      <c r="A16" s="34" t="s">
        <v>203</v>
      </c>
      <c r="B16" s="26">
        <v>43215.760011574072</v>
      </c>
      <c r="C16" s="28" t="s">
        <v>9</v>
      </c>
      <c r="D16" s="28">
        <v>1040.8219999999999</v>
      </c>
      <c r="E16" s="28">
        <v>1029.0160000000001</v>
      </c>
      <c r="F16" s="28">
        <v>689.01</v>
      </c>
      <c r="G16" s="29">
        <v>0.51060507104396158</v>
      </c>
      <c r="H16" s="29">
        <v>1.1473096628235036E-2</v>
      </c>
      <c r="I16" s="28" t="s">
        <v>9</v>
      </c>
      <c r="J16" s="28">
        <v>139.59700000000001</v>
      </c>
      <c r="K16" s="28">
        <v>139.18</v>
      </c>
      <c r="L16" s="28">
        <v>98.305999999999997</v>
      </c>
      <c r="M16" s="29">
        <v>0.42002522735133163</v>
      </c>
      <c r="N16" s="29">
        <v>2.9961201322028508E-3</v>
      </c>
      <c r="O16" s="27" t="s">
        <v>9</v>
      </c>
      <c r="P16" s="28">
        <v>84.397000000000006</v>
      </c>
      <c r="Q16" s="28">
        <v>85.745999999999981</v>
      </c>
      <c r="R16" s="28">
        <v>72.727999999999994</v>
      </c>
      <c r="S16" s="29">
        <v>0.16044714552854478</v>
      </c>
      <c r="T16" s="29">
        <v>-1.5732512303780699E-2</v>
      </c>
      <c r="U16" s="30"/>
      <c r="V16" s="30"/>
      <c r="W16" s="30"/>
      <c r="X16" s="81"/>
      <c r="Y16" s="81">
        <v>2145.1</v>
      </c>
      <c r="Z16" s="81">
        <v>3857.7559999999999</v>
      </c>
      <c r="AA16" s="81">
        <v>3037.0169999999998</v>
      </c>
      <c r="AB16" s="81">
        <v>1055.502</v>
      </c>
      <c r="AC16" s="81">
        <v>1084.2280000000001</v>
      </c>
      <c r="AD16" s="81">
        <v>494.00900000000001</v>
      </c>
      <c r="AE16" s="81">
        <v>490.31299999999999</v>
      </c>
      <c r="AF16" s="81">
        <v>99.984999999999999</v>
      </c>
      <c r="AG16" s="81">
        <v>116.52800000000001</v>
      </c>
      <c r="AH16" s="81">
        <v>127.56399999999999</v>
      </c>
      <c r="AI16" s="81">
        <v>149.93199999999999</v>
      </c>
      <c r="AJ16" s="81">
        <v>139.357</v>
      </c>
      <c r="AK16" s="81">
        <v>354.20100000000002</v>
      </c>
      <c r="AL16" s="81">
        <v>364.64100000000002</v>
      </c>
      <c r="AM16" s="81">
        <v>72.787000000000006</v>
      </c>
      <c r="AN16" s="81">
        <v>79.813000000000002</v>
      </c>
      <c r="AO16" s="81">
        <v>93.998999999999995</v>
      </c>
      <c r="AP16" s="81">
        <v>107.602</v>
      </c>
      <c r="AQ16" s="81">
        <v>103.92700000000001</v>
      </c>
      <c r="AR16" s="81">
        <v>465.947</v>
      </c>
      <c r="AS16" s="81">
        <v>455.70699999999999</v>
      </c>
      <c r="AT16" s="81">
        <v>148.691</v>
      </c>
      <c r="AU16" s="81">
        <v>110.319</v>
      </c>
      <c r="AV16" s="81">
        <v>117.89700000000001</v>
      </c>
      <c r="AW16" s="81">
        <v>106.074</v>
      </c>
      <c r="AX16" s="81">
        <v>122.387</v>
      </c>
      <c r="AY16" s="81">
        <v>295.23399999999998</v>
      </c>
      <c r="AZ16" s="81">
        <v>325.005</v>
      </c>
      <c r="BA16" s="81">
        <v>129.357</v>
      </c>
      <c r="BB16" s="81">
        <v>89.575000000000003</v>
      </c>
      <c r="BC16" s="81">
        <v>40.758000000000003</v>
      </c>
      <c r="BD16" s="81">
        <v>66.724000000000004</v>
      </c>
      <c r="BE16" s="81">
        <v>70.036000000000001</v>
      </c>
      <c r="BF16" s="81">
        <v>235.88</v>
      </c>
      <c r="BG16" s="81">
        <v>251.88499999999999</v>
      </c>
      <c r="BH16" s="81">
        <v>257.00799999999998</v>
      </c>
      <c r="BI16" s="81">
        <v>525.06100000000004</v>
      </c>
      <c r="BJ16" s="81">
        <v>457.81200000000001</v>
      </c>
      <c r="BK16" s="81">
        <v>453.61200000000002</v>
      </c>
      <c r="BL16" s="81">
        <v>919.93100000000004</v>
      </c>
      <c r="BM16" s="81">
        <v>982.08600000000001</v>
      </c>
      <c r="BN16" s="81">
        <v>846.39400000000001</v>
      </c>
      <c r="BO16" s="81">
        <v>920.48500000000001</v>
      </c>
      <c r="BP16" s="81">
        <v>1012.1369999999999</v>
      </c>
      <c r="BQ16" s="99">
        <v>1085.625</v>
      </c>
    </row>
    <row r="17" spans="1:69" x14ac:dyDescent="0.2">
      <c r="A17" s="34" t="s">
        <v>21</v>
      </c>
      <c r="B17" s="26">
        <v>43215.761192129627</v>
      </c>
      <c r="C17" s="28" t="s">
        <v>9</v>
      </c>
      <c r="D17" s="28">
        <v>170.819717</v>
      </c>
      <c r="E17" s="28">
        <v>142.23504600000001</v>
      </c>
      <c r="F17" s="28">
        <v>98.965810000000005</v>
      </c>
      <c r="G17" s="29">
        <v>0.72604778357293287</v>
      </c>
      <c r="H17" s="29">
        <v>0.20096784726318417</v>
      </c>
      <c r="I17" s="28" t="s">
        <v>9</v>
      </c>
      <c r="J17" s="28">
        <v>30.828049</v>
      </c>
      <c r="K17" s="28">
        <v>20.484380999999999</v>
      </c>
      <c r="L17" s="28">
        <v>21.419360000000001</v>
      </c>
      <c r="M17" s="29">
        <v>0.43926097698530664</v>
      </c>
      <c r="N17" s="29">
        <v>0.50495389633692134</v>
      </c>
      <c r="O17" s="27" t="s">
        <v>9</v>
      </c>
      <c r="P17" s="28">
        <v>23.617524</v>
      </c>
      <c r="Q17" s="28">
        <v>16.525042999999997</v>
      </c>
      <c r="R17" s="28">
        <v>13.796555</v>
      </c>
      <c r="S17" s="29">
        <v>0.71184212290676907</v>
      </c>
      <c r="T17" s="29">
        <v>0.42919591797733925</v>
      </c>
      <c r="U17" s="30"/>
      <c r="V17" s="30"/>
      <c r="W17" s="30"/>
      <c r="X17" s="81"/>
      <c r="Y17" s="81">
        <v>537.1906176</v>
      </c>
      <c r="Z17" s="81">
        <v>456.46780899999999</v>
      </c>
      <c r="AA17" s="81">
        <v>296.68662399999999</v>
      </c>
      <c r="AB17" s="81">
        <v>106.26695100000001</v>
      </c>
      <c r="AC17" s="81">
        <v>109.00000199999999</v>
      </c>
      <c r="AD17" s="81">
        <v>93.001552000000004</v>
      </c>
      <c r="AE17" s="81">
        <v>55.872241000000002</v>
      </c>
      <c r="AF17" s="81">
        <v>25.336774999999999</v>
      </c>
      <c r="AG17" s="81">
        <v>21.659071000000001</v>
      </c>
      <c r="AH17" s="81">
        <v>20.444375000000001</v>
      </c>
      <c r="AI17" s="81">
        <v>25.561330999999999</v>
      </c>
      <c r="AJ17" s="81">
        <v>37.898263</v>
      </c>
      <c r="AK17" s="81">
        <v>61.026885999999998</v>
      </c>
      <c r="AL17" s="81">
        <v>29.712716</v>
      </c>
      <c r="AM17" s="81">
        <v>18.322710000000001</v>
      </c>
      <c r="AN17" s="81">
        <v>14.174191</v>
      </c>
      <c r="AO17" s="81">
        <v>11.563535999999999</v>
      </c>
      <c r="AP17" s="81">
        <v>16.966449000000001</v>
      </c>
      <c r="AQ17" s="81">
        <v>27.049824999999998</v>
      </c>
      <c r="AR17" s="81">
        <v>74.302914999999999</v>
      </c>
      <c r="AS17" s="81">
        <v>39.993099000000001</v>
      </c>
      <c r="AT17" s="81">
        <v>13.045821</v>
      </c>
      <c r="AU17" s="81">
        <v>7.3776520000000003</v>
      </c>
      <c r="AV17" s="81">
        <v>11.289109</v>
      </c>
      <c r="AW17" s="81">
        <v>17.454457999999999</v>
      </c>
      <c r="AX17" s="81">
        <v>14.944716</v>
      </c>
      <c r="AY17" s="81">
        <v>90.962085000000002</v>
      </c>
      <c r="AZ17" s="81">
        <v>28.698150999999999</v>
      </c>
      <c r="BA17" s="81">
        <v>10.175485999999999</v>
      </c>
      <c r="BB17" s="81">
        <v>6.4024830000000001</v>
      </c>
      <c r="BC17" s="81">
        <v>6.1902970000000002</v>
      </c>
      <c r="BD17" s="81">
        <v>11.786267</v>
      </c>
      <c r="BE17" s="81">
        <v>48.854219999999998</v>
      </c>
      <c r="BF17" s="81">
        <v>38.471981999999997</v>
      </c>
      <c r="BG17" s="81">
        <v>38.108170000000001</v>
      </c>
      <c r="BH17" s="81">
        <v>45.550210999999997</v>
      </c>
      <c r="BI17" s="81">
        <v>43.629485000000003</v>
      </c>
      <c r="BJ17" s="81">
        <v>85.739549999999994</v>
      </c>
      <c r="BK17" s="81">
        <v>104.101225</v>
      </c>
      <c r="BL17" s="81">
        <v>208.499731</v>
      </c>
      <c r="BM17" s="81">
        <v>218.448397</v>
      </c>
      <c r="BN17" s="81">
        <v>230.17487199999999</v>
      </c>
      <c r="BO17" s="81">
        <v>272.32863700000001</v>
      </c>
      <c r="BP17" s="81">
        <v>288.85695600000003</v>
      </c>
      <c r="BQ17" s="99">
        <v>305.67872899999998</v>
      </c>
    </row>
    <row r="18" spans="1:69" x14ac:dyDescent="0.2">
      <c r="A18" s="34" t="s">
        <v>204</v>
      </c>
      <c r="B18" s="26">
        <v>43215.774409722224</v>
      </c>
      <c r="C18" s="28" t="s">
        <v>9</v>
      </c>
      <c r="D18" s="28">
        <v>0</v>
      </c>
      <c r="E18" s="28">
        <v>0</v>
      </c>
      <c r="F18" s="28">
        <v>0</v>
      </c>
      <c r="G18" s="29" t="s">
        <v>234</v>
      </c>
      <c r="H18" s="29" t="s">
        <v>234</v>
      </c>
      <c r="I18" s="28" t="s">
        <v>9</v>
      </c>
      <c r="J18" s="28">
        <v>90.772999999999996</v>
      </c>
      <c r="K18" s="28">
        <v>70.028999999999996</v>
      </c>
      <c r="L18" s="28">
        <v>54.19</v>
      </c>
      <c r="M18" s="29">
        <v>0.67508765454880981</v>
      </c>
      <c r="N18" s="29">
        <v>0.29622013737166042</v>
      </c>
      <c r="O18" s="27" t="s">
        <v>9</v>
      </c>
      <c r="P18" s="28">
        <v>7.8949999999999996</v>
      </c>
      <c r="Q18" s="28">
        <v>6.2860000000000014</v>
      </c>
      <c r="R18" s="28">
        <v>7.0549999999999997</v>
      </c>
      <c r="S18" s="29">
        <v>0.11906449326718627</v>
      </c>
      <c r="T18" s="29">
        <v>0.25596563792554861</v>
      </c>
      <c r="U18" s="30"/>
      <c r="V18" s="30"/>
      <c r="W18" s="30"/>
      <c r="X18" s="81"/>
      <c r="Y18" s="81">
        <v>209.88</v>
      </c>
      <c r="Z18" s="81">
        <v>286.315</v>
      </c>
      <c r="AA18" s="81">
        <v>244.268</v>
      </c>
      <c r="AB18" s="81">
        <v>67.709000000000003</v>
      </c>
      <c r="AC18" s="81">
        <v>73.748999999999995</v>
      </c>
      <c r="AD18" s="81">
        <v>286.315</v>
      </c>
      <c r="AE18" s="81">
        <v>244.268</v>
      </c>
      <c r="AF18" s="81">
        <v>63.753999999999998</v>
      </c>
      <c r="AG18" s="81">
        <v>67.709000000000003</v>
      </c>
      <c r="AH18" s="81">
        <v>73.748999999999995</v>
      </c>
      <c r="AI18" s="81">
        <v>81.102999999999994</v>
      </c>
      <c r="AJ18" s="81">
        <v>99.988</v>
      </c>
      <c r="AK18" s="81">
        <v>243.119</v>
      </c>
      <c r="AL18" s="81">
        <v>165.32300000000001</v>
      </c>
      <c r="AM18" s="81">
        <v>53.192999999999998</v>
      </c>
      <c r="AN18" s="81">
        <v>57.081000000000003</v>
      </c>
      <c r="AO18" s="81">
        <v>63.881999999999998</v>
      </c>
      <c r="AP18" s="81">
        <v>68.962999999999994</v>
      </c>
      <c r="AQ18" s="81">
        <v>89.685000000000002</v>
      </c>
      <c r="AR18" s="81">
        <v>247.26499999999999</v>
      </c>
      <c r="AS18" s="81">
        <v>168.70099999999999</v>
      </c>
      <c r="AT18" s="81">
        <v>55.597999999999999</v>
      </c>
      <c r="AU18" s="81">
        <v>49.902000000000001</v>
      </c>
      <c r="AV18" s="81">
        <v>7.8209999999999997</v>
      </c>
      <c r="AW18" s="81">
        <v>58.112000000000002</v>
      </c>
      <c r="AX18" s="81">
        <v>64.933999999999997</v>
      </c>
      <c r="AY18" s="81">
        <v>27.603000000000002</v>
      </c>
      <c r="AZ18" s="81">
        <v>19.716000000000001</v>
      </c>
      <c r="BA18" s="81">
        <v>7.6230000000000002</v>
      </c>
      <c r="BB18" s="81">
        <v>1.3720000000000001</v>
      </c>
      <c r="BC18" s="81">
        <v>4.6109999999999998</v>
      </c>
      <c r="BD18" s="81">
        <v>7.3140000000000001</v>
      </c>
      <c r="BE18" s="81">
        <v>6.9480000000000004</v>
      </c>
      <c r="BF18" s="81">
        <v>494.01600000000002</v>
      </c>
      <c r="BG18" s="81">
        <v>600.99099999999999</v>
      </c>
      <c r="BH18" s="81">
        <v>457.00400000000002</v>
      </c>
      <c r="BI18" s="81">
        <v>339.94400000000002</v>
      </c>
      <c r="BJ18" s="81">
        <v>776.38599999999997</v>
      </c>
      <c r="BK18" s="81">
        <v>821.57299999999998</v>
      </c>
      <c r="BL18" s="81">
        <v>185.453</v>
      </c>
      <c r="BM18" s="81">
        <v>192.50800000000001</v>
      </c>
      <c r="BN18" s="81">
        <v>199.822</v>
      </c>
      <c r="BO18" s="81">
        <v>206.77</v>
      </c>
      <c r="BP18" s="81">
        <v>212.98599999999999</v>
      </c>
      <c r="BQ18" s="99">
        <v>220.881</v>
      </c>
    </row>
    <row r="19" spans="1:69" x14ac:dyDescent="0.2">
      <c r="A19" s="34" t="s">
        <v>22</v>
      </c>
      <c r="B19" s="26">
        <v>43215.797442129631</v>
      </c>
      <c r="C19" s="28">
        <v>4728.1111111111113</v>
      </c>
      <c r="D19" s="28">
        <v>4686.0230000000001</v>
      </c>
      <c r="E19" s="28">
        <v>4799.6530000000002</v>
      </c>
      <c r="F19" s="28">
        <v>4307.4750000000004</v>
      </c>
      <c r="G19" s="29">
        <v>8.7881647600972723E-2</v>
      </c>
      <c r="H19" s="29">
        <v>-2.3674628144992993E-2</v>
      </c>
      <c r="I19" s="28">
        <v>1710.6666666666667</v>
      </c>
      <c r="J19" s="28">
        <v>2018.6310000000001</v>
      </c>
      <c r="K19" s="28">
        <v>1538.9049999999997</v>
      </c>
      <c r="L19" s="28">
        <v>1621.8119999999999</v>
      </c>
      <c r="M19" s="29">
        <v>0.24467632499944525</v>
      </c>
      <c r="N19" s="29">
        <v>0.31173204323853687</v>
      </c>
      <c r="O19" s="27">
        <v>38.111111111111114</v>
      </c>
      <c r="P19" s="28">
        <v>56.276000000000003</v>
      </c>
      <c r="Q19" s="28">
        <v>-113.40499999999997</v>
      </c>
      <c r="R19" s="28">
        <v>65.664000000000001</v>
      </c>
      <c r="S19" s="29">
        <v>-0.14297027290448339</v>
      </c>
      <c r="T19" s="29" t="s">
        <v>234</v>
      </c>
      <c r="U19" s="30"/>
      <c r="V19" s="30"/>
      <c r="W19" s="30"/>
      <c r="X19" s="81"/>
      <c r="Y19" s="81">
        <v>22540</v>
      </c>
      <c r="Z19" s="81">
        <v>18139.554</v>
      </c>
      <c r="AA19" s="81">
        <v>16108.593999999999</v>
      </c>
      <c r="AB19" s="81">
        <v>4500.509</v>
      </c>
      <c r="AC19" s="81">
        <v>4531.9170000000004</v>
      </c>
      <c r="AD19" s="81">
        <v>8110.4719999999998</v>
      </c>
      <c r="AE19" s="81">
        <v>7085.1980000000003</v>
      </c>
      <c r="AF19" s="81">
        <v>1912.6880000000001</v>
      </c>
      <c r="AG19" s="81">
        <v>2022.4770000000001</v>
      </c>
      <c r="AH19" s="81">
        <v>2096.0590000000002</v>
      </c>
      <c r="AI19" s="81">
        <v>2047.566</v>
      </c>
      <c r="AJ19" s="81">
        <v>2166.71</v>
      </c>
      <c r="AK19" s="81">
        <v>3406.1970000000001</v>
      </c>
      <c r="AL19" s="81">
        <v>2591.752</v>
      </c>
      <c r="AM19" s="81">
        <v>899.68799999999999</v>
      </c>
      <c r="AN19" s="81">
        <v>899.87099999999998</v>
      </c>
      <c r="AO19" s="81">
        <v>930.77700000000004</v>
      </c>
      <c r="AP19" s="81">
        <v>789.38300000000004</v>
      </c>
      <c r="AQ19" s="81">
        <v>1139.3579999999999</v>
      </c>
      <c r="AR19" s="81">
        <v>6312.6409999999996</v>
      </c>
      <c r="AS19" s="81">
        <v>5388.0950000000003</v>
      </c>
      <c r="AT19" s="81">
        <v>1299.242</v>
      </c>
      <c r="AU19" s="81">
        <v>1426.1279999999999</v>
      </c>
      <c r="AV19" s="81">
        <v>1427.1859999999999</v>
      </c>
      <c r="AW19" s="81">
        <v>1515.152</v>
      </c>
      <c r="AX19" s="81">
        <v>1636.7719999999999</v>
      </c>
      <c r="AY19" s="81">
        <v>1135.5319999999999</v>
      </c>
      <c r="AZ19" s="81">
        <v>-724.34</v>
      </c>
      <c r="BA19" s="81">
        <v>247.636</v>
      </c>
      <c r="BB19" s="81">
        <v>8.6839999999999993</v>
      </c>
      <c r="BC19" s="81">
        <v>-1388.33</v>
      </c>
      <c r="BD19" s="81">
        <v>889.78899999999999</v>
      </c>
      <c r="BE19" s="81">
        <v>293.48399999999998</v>
      </c>
      <c r="BF19" s="81">
        <v>12024.813</v>
      </c>
      <c r="BG19" s="81">
        <v>12957.675999999999</v>
      </c>
      <c r="BH19" s="81">
        <v>12631.550999999999</v>
      </c>
      <c r="BI19" s="81">
        <v>12637.941999999999</v>
      </c>
      <c r="BJ19" s="81">
        <v>12391.534</v>
      </c>
      <c r="BK19" s="81">
        <v>13517.074000000001</v>
      </c>
      <c r="BL19" s="81">
        <v>3386.6210000000001</v>
      </c>
      <c r="BM19" s="81">
        <v>3471.2579999999998</v>
      </c>
      <c r="BN19" s="81">
        <v>4344.4799999999996</v>
      </c>
      <c r="BO19" s="81">
        <v>4648.7790000000005</v>
      </c>
      <c r="BP19" s="81">
        <v>4555.0870000000004</v>
      </c>
      <c r="BQ19" s="99">
        <v>4966.8190000000004</v>
      </c>
    </row>
    <row r="20" spans="1:69" x14ac:dyDescent="0.2">
      <c r="A20" s="34" t="s">
        <v>205</v>
      </c>
      <c r="B20" s="26">
        <v>43215.820775462962</v>
      </c>
      <c r="C20" s="28" t="s">
        <v>9</v>
      </c>
      <c r="D20" s="28">
        <v>22.992087000000001</v>
      </c>
      <c r="E20" s="28">
        <v>29.660589999999992</v>
      </c>
      <c r="F20" s="28">
        <v>16.365462999999998</v>
      </c>
      <c r="G20" s="29">
        <v>0.40491515577652781</v>
      </c>
      <c r="H20" s="29">
        <v>-0.22482705165338901</v>
      </c>
      <c r="I20" s="28" t="s">
        <v>9</v>
      </c>
      <c r="J20" s="28">
        <v>2.030564</v>
      </c>
      <c r="K20" s="28">
        <v>7.2652190000000001</v>
      </c>
      <c r="L20" s="28">
        <v>-0.58786300000000002</v>
      </c>
      <c r="M20" s="29" t="s">
        <v>234</v>
      </c>
      <c r="N20" s="29">
        <v>-0.72050890688911096</v>
      </c>
      <c r="O20" s="27" t="s">
        <v>9</v>
      </c>
      <c r="P20" s="28">
        <v>-0.112356</v>
      </c>
      <c r="Q20" s="28">
        <v>3.3472519999999997</v>
      </c>
      <c r="R20" s="28">
        <v>-1.7584979999999999</v>
      </c>
      <c r="S20" s="29" t="s">
        <v>234</v>
      </c>
      <c r="T20" s="29" t="s">
        <v>234</v>
      </c>
      <c r="U20" s="30"/>
      <c r="V20" s="30"/>
      <c r="W20" s="30"/>
      <c r="X20" s="81"/>
      <c r="Y20" s="81">
        <v>69.06</v>
      </c>
      <c r="Z20" s="81">
        <v>81.881536999999994</v>
      </c>
      <c r="AA20" s="81">
        <v>64.202411999999995</v>
      </c>
      <c r="AB20" s="81">
        <v>17.58023</v>
      </c>
      <c r="AC20" s="81">
        <v>18.275254</v>
      </c>
      <c r="AD20" s="81">
        <v>17.040264000000001</v>
      </c>
      <c r="AE20" s="81">
        <v>3.336719</v>
      </c>
      <c r="AF20" s="81">
        <v>2.5743849999999999</v>
      </c>
      <c r="AG20" s="81">
        <v>2.869977</v>
      </c>
      <c r="AH20" s="81">
        <v>1.8366169999999999</v>
      </c>
      <c r="AI20" s="81">
        <v>9.7592850000000002</v>
      </c>
      <c r="AJ20" s="81">
        <v>3.951403</v>
      </c>
      <c r="AK20" s="81">
        <v>1.7530730000000001</v>
      </c>
      <c r="AL20" s="81">
        <v>-11.810352999999999</v>
      </c>
      <c r="AM20" s="81">
        <v>-1.596139</v>
      </c>
      <c r="AN20" s="81">
        <v>-0.63955200000000001</v>
      </c>
      <c r="AO20" s="81">
        <v>-2.2448009999999998</v>
      </c>
      <c r="AP20" s="81">
        <v>6.2335649999999996</v>
      </c>
      <c r="AQ20" s="81">
        <v>0.96225499999999997</v>
      </c>
      <c r="AR20" s="81">
        <v>5.8175330000000001</v>
      </c>
      <c r="AS20" s="81">
        <v>-8.4821749999999998</v>
      </c>
      <c r="AT20" s="81">
        <v>-1.8421829999999999</v>
      </c>
      <c r="AU20" s="81">
        <v>-2.7886150000000001</v>
      </c>
      <c r="AV20" s="81">
        <v>-3.535987</v>
      </c>
      <c r="AW20" s="81">
        <v>0.37446099999999999</v>
      </c>
      <c r="AX20" s="81">
        <v>-1.2342839999999999</v>
      </c>
      <c r="AY20" s="81">
        <v>-2.6122559999999999</v>
      </c>
      <c r="AZ20" s="81">
        <v>-8.916188</v>
      </c>
      <c r="BA20" s="81">
        <v>-2.0407989999999998</v>
      </c>
      <c r="BB20" s="81">
        <v>-3.5270069999999998</v>
      </c>
      <c r="BC20" s="81">
        <v>-2.5083259999999998</v>
      </c>
      <c r="BD20" s="81">
        <v>-1.8897839999999999</v>
      </c>
      <c r="BE20" s="81">
        <v>-2.311226</v>
      </c>
      <c r="BF20" s="81">
        <v>-5.5515000000000002E-2</v>
      </c>
      <c r="BG20" s="81">
        <v>-3.3898999999999999E-2</v>
      </c>
      <c r="BH20" s="81">
        <v>-9.6277000000000001E-2</v>
      </c>
      <c r="BI20" s="81">
        <v>-9.8636000000000001E-2</v>
      </c>
      <c r="BJ20" s="81">
        <v>14.769475999999999</v>
      </c>
      <c r="BK20" s="81">
        <v>15.536534</v>
      </c>
      <c r="BL20" s="81">
        <v>54.883017000000002</v>
      </c>
      <c r="BM20" s="81">
        <v>53.124518999999999</v>
      </c>
      <c r="BN20" s="81">
        <v>51.234735000000001</v>
      </c>
      <c r="BO20" s="81">
        <v>48.923509000000003</v>
      </c>
      <c r="BP20" s="81">
        <v>49.457749</v>
      </c>
      <c r="BQ20" s="99">
        <v>49.345393000000001</v>
      </c>
    </row>
    <row r="21" spans="1:69" x14ac:dyDescent="0.2">
      <c r="A21" s="34" t="s">
        <v>134</v>
      </c>
      <c r="B21" s="26">
        <v>43216.757060185184</v>
      </c>
      <c r="C21" s="28">
        <v>1154</v>
      </c>
      <c r="D21" s="28">
        <v>1222.194</v>
      </c>
      <c r="E21" s="28">
        <v>1288.6081230000004</v>
      </c>
      <c r="F21" s="28">
        <v>955.952</v>
      </c>
      <c r="G21" s="29">
        <v>0.27850979965521283</v>
      </c>
      <c r="H21" s="29">
        <v>-5.1539426001275035E-2</v>
      </c>
      <c r="I21" s="28">
        <v>244.44444444444446</v>
      </c>
      <c r="J21" s="28">
        <v>262.30799999999999</v>
      </c>
      <c r="K21" s="28">
        <v>218.81842399999994</v>
      </c>
      <c r="L21" s="28">
        <v>203.875</v>
      </c>
      <c r="M21" s="29">
        <v>0.286611894543225</v>
      </c>
      <c r="N21" s="29">
        <v>0.19874732303162945</v>
      </c>
      <c r="O21" s="27">
        <v>163.66666666666666</v>
      </c>
      <c r="P21" s="28">
        <v>206.773</v>
      </c>
      <c r="Q21" s="28">
        <v>193.47235899999998</v>
      </c>
      <c r="R21" s="28">
        <v>119.806</v>
      </c>
      <c r="S21" s="29">
        <v>0.72589853596647913</v>
      </c>
      <c r="T21" s="29">
        <v>6.8746983128478822E-2</v>
      </c>
      <c r="U21" s="30"/>
      <c r="V21" s="30"/>
      <c r="W21" s="30"/>
      <c r="X21" s="81"/>
      <c r="Y21" s="81">
        <v>5480.5</v>
      </c>
      <c r="Z21" s="81">
        <v>4331.1620000000003</v>
      </c>
      <c r="AA21" s="81">
        <v>3016.2379999999998</v>
      </c>
      <c r="AB21" s="81">
        <v>1075.941654</v>
      </c>
      <c r="AC21" s="81">
        <v>1010.660223</v>
      </c>
      <c r="AD21" s="81">
        <v>1400.278</v>
      </c>
      <c r="AE21" s="81">
        <v>887.53800000000001</v>
      </c>
      <c r="AF21" s="81">
        <v>311.81900000000002</v>
      </c>
      <c r="AG21" s="81">
        <v>352.03343899999999</v>
      </c>
      <c r="AH21" s="81">
        <v>310.74501900000001</v>
      </c>
      <c r="AI21" s="81">
        <v>425.68018499999999</v>
      </c>
      <c r="AJ21" s="81">
        <v>395.68599999999998</v>
      </c>
      <c r="AK21" s="81">
        <v>583.88499999999999</v>
      </c>
      <c r="AL21" s="81">
        <v>223.45400000000001</v>
      </c>
      <c r="AM21" s="81">
        <v>126.039</v>
      </c>
      <c r="AN21" s="81">
        <v>154.71504300000001</v>
      </c>
      <c r="AO21" s="81">
        <v>160.95809399999999</v>
      </c>
      <c r="AP21" s="81">
        <v>142.172697</v>
      </c>
      <c r="AQ21" s="81">
        <v>183.12700000000001</v>
      </c>
      <c r="AR21" s="81">
        <v>891.17499999999995</v>
      </c>
      <c r="AS21" s="81">
        <v>477.73899999999998</v>
      </c>
      <c r="AT21" s="81">
        <v>119.38213399999999</v>
      </c>
      <c r="AU21" s="81">
        <v>123.776184</v>
      </c>
      <c r="AV21" s="81">
        <v>130.21585099999999</v>
      </c>
      <c r="AW21" s="81">
        <v>230.32362000000001</v>
      </c>
      <c r="AX21" s="81">
        <v>238.15795600000001</v>
      </c>
      <c r="AY21" s="81">
        <v>616.39499999999998</v>
      </c>
      <c r="AZ21" s="81">
        <v>546.70899999999995</v>
      </c>
      <c r="BA21" s="81">
        <v>321.25235500000002</v>
      </c>
      <c r="BB21" s="81">
        <v>65.721072000000007</v>
      </c>
      <c r="BC21" s="81">
        <v>94.913236999999995</v>
      </c>
      <c r="BD21" s="81">
        <v>147.37616299999999</v>
      </c>
      <c r="BE21" s="81">
        <v>160.728669</v>
      </c>
      <c r="BF21" s="81">
        <v>1152.8579999999999</v>
      </c>
      <c r="BG21" s="81">
        <v>1154.9705329999999</v>
      </c>
      <c r="BH21" s="81">
        <v>1259.2834029999999</v>
      </c>
      <c r="BI21" s="81">
        <v>1146.593625</v>
      </c>
      <c r="BJ21" s="81">
        <v>1164.3340000000001</v>
      </c>
      <c r="BK21" s="81">
        <v>1244.45</v>
      </c>
      <c r="BL21" s="81">
        <v>3293.2840000000001</v>
      </c>
      <c r="BM21" s="81">
        <v>3423.246615</v>
      </c>
      <c r="BN21" s="81">
        <v>3514.890821</v>
      </c>
      <c r="BO21" s="81">
        <v>3726.572424</v>
      </c>
      <c r="BP21" s="81">
        <v>4009.9650000000001</v>
      </c>
      <c r="BQ21" s="99">
        <v>4148.3190000000004</v>
      </c>
    </row>
    <row r="22" spans="1:69" x14ac:dyDescent="0.2">
      <c r="A22" s="34" t="s">
        <v>53</v>
      </c>
      <c r="B22" s="26">
        <v>43216.757233796299</v>
      </c>
      <c r="C22" s="28">
        <v>2309.4444444444443</v>
      </c>
      <c r="D22" s="28">
        <v>2265.9290000000001</v>
      </c>
      <c r="E22" s="28">
        <v>2416.7259999999997</v>
      </c>
      <c r="F22" s="28">
        <v>1636.9749999999999</v>
      </c>
      <c r="G22" s="29">
        <v>0.38421722995158758</v>
      </c>
      <c r="H22" s="29">
        <v>-6.2397226661193517E-2</v>
      </c>
      <c r="I22" s="28">
        <v>275.44444444444446</v>
      </c>
      <c r="J22" s="28">
        <v>278.68599999999998</v>
      </c>
      <c r="K22" s="28">
        <v>225.95499999999993</v>
      </c>
      <c r="L22" s="28">
        <v>208.577</v>
      </c>
      <c r="M22" s="29">
        <v>0.33613006227915831</v>
      </c>
      <c r="N22" s="29">
        <v>0.23336947622314197</v>
      </c>
      <c r="O22" s="27">
        <v>224.55555555555554</v>
      </c>
      <c r="P22" s="28">
        <v>240.89400000000001</v>
      </c>
      <c r="Q22" s="28">
        <v>254.90300000000002</v>
      </c>
      <c r="R22" s="28">
        <v>160.78100000000001</v>
      </c>
      <c r="S22" s="29">
        <v>0.4982740497944409</v>
      </c>
      <c r="T22" s="29">
        <v>-5.4958160555191649E-2</v>
      </c>
      <c r="U22" s="30"/>
      <c r="V22" s="30"/>
      <c r="W22" s="30"/>
      <c r="X22" s="81"/>
      <c r="Y22" s="81">
        <v>5934.8</v>
      </c>
      <c r="Z22" s="81">
        <v>7487.1329999999998</v>
      </c>
      <c r="AA22" s="81">
        <v>4737.3969999999999</v>
      </c>
      <c r="AB22" s="81">
        <v>1707.3219999999999</v>
      </c>
      <c r="AC22" s="81">
        <v>1726.11</v>
      </c>
      <c r="AD22" s="81">
        <v>1028.4349999999999</v>
      </c>
      <c r="AE22" s="81">
        <v>653.54499999999996</v>
      </c>
      <c r="AF22" s="81">
        <v>265.68299999999999</v>
      </c>
      <c r="AG22" s="81">
        <v>233.15299999999999</v>
      </c>
      <c r="AH22" s="81">
        <v>233.667</v>
      </c>
      <c r="AI22" s="81">
        <v>295.93200000000002</v>
      </c>
      <c r="AJ22" s="81">
        <v>340.88200000000001</v>
      </c>
      <c r="AK22" s="81">
        <v>656.55</v>
      </c>
      <c r="AL22" s="81">
        <v>356.94200000000001</v>
      </c>
      <c r="AM22" s="81">
        <v>173.9</v>
      </c>
      <c r="AN22" s="81">
        <v>145.47300000000001</v>
      </c>
      <c r="AO22" s="81">
        <v>149.23099999999999</v>
      </c>
      <c r="AP22" s="81">
        <v>187.946</v>
      </c>
      <c r="AQ22" s="81">
        <v>235.53200000000001</v>
      </c>
      <c r="AR22" s="81">
        <v>793.54499999999996</v>
      </c>
      <c r="AS22" s="81">
        <v>471.33800000000002</v>
      </c>
      <c r="AT22" s="81">
        <v>93.688999999999993</v>
      </c>
      <c r="AU22" s="81">
        <v>41.006</v>
      </c>
      <c r="AV22" s="81">
        <v>160.53299999999999</v>
      </c>
      <c r="AW22" s="81">
        <v>174.392</v>
      </c>
      <c r="AX22" s="81">
        <v>184.62100000000001</v>
      </c>
      <c r="AY22" s="81">
        <v>771.29899999999998</v>
      </c>
      <c r="AZ22" s="81">
        <v>324.411</v>
      </c>
      <c r="BA22" s="81">
        <v>72.605999999999995</v>
      </c>
      <c r="BB22" s="81">
        <v>-11.512</v>
      </c>
      <c r="BC22" s="81">
        <v>114.43899999999999</v>
      </c>
      <c r="BD22" s="81">
        <v>223.864</v>
      </c>
      <c r="BE22" s="81">
        <v>130.81399999999999</v>
      </c>
      <c r="BF22" s="81">
        <v>-330.58499999999998</v>
      </c>
      <c r="BG22" s="81">
        <v>-1913.009</v>
      </c>
      <c r="BH22" s="81">
        <v>-1766.4079999999999</v>
      </c>
      <c r="BI22" s="81">
        <v>-1730.2049999999999</v>
      </c>
      <c r="BJ22" s="81">
        <v>-2136.2660000000001</v>
      </c>
      <c r="BK22" s="81">
        <v>-2690.3020000000001</v>
      </c>
      <c r="BL22" s="81">
        <v>2349.681</v>
      </c>
      <c r="BM22" s="81">
        <v>2385.8890000000001</v>
      </c>
      <c r="BN22" s="81">
        <v>2570.8490000000002</v>
      </c>
      <c r="BO22" s="81">
        <v>2692.4470000000001</v>
      </c>
      <c r="BP22" s="81">
        <v>2975.7170000000001</v>
      </c>
      <c r="BQ22" s="99">
        <v>3008.806</v>
      </c>
    </row>
    <row r="23" spans="1:69" x14ac:dyDescent="0.2">
      <c r="A23" s="34" t="s">
        <v>7</v>
      </c>
      <c r="B23" s="26">
        <v>43216.757835648146</v>
      </c>
      <c r="C23" s="28">
        <v>4708</v>
      </c>
      <c r="D23" s="28">
        <v>3787.7649999999999</v>
      </c>
      <c r="E23" s="28">
        <v>4189.2659999999996</v>
      </c>
      <c r="F23" s="28">
        <v>3189.1869999999999</v>
      </c>
      <c r="G23" s="29">
        <v>0.18768984070234818</v>
      </c>
      <c r="H23" s="29">
        <v>-9.5840416913129833E-2</v>
      </c>
      <c r="I23" s="28" t="s">
        <v>9</v>
      </c>
      <c r="J23" s="28">
        <v>2268.1410000000001</v>
      </c>
      <c r="K23" s="28">
        <v>2153.7139999999999</v>
      </c>
      <c r="L23" s="28">
        <v>1736.127</v>
      </c>
      <c r="M23" s="29">
        <v>0.30643725948620126</v>
      </c>
      <c r="N23" s="29">
        <v>5.3130081338562229E-2</v>
      </c>
      <c r="O23" s="27">
        <v>1656.0288065774762</v>
      </c>
      <c r="P23" s="28">
        <v>1996.251</v>
      </c>
      <c r="Q23" s="28">
        <v>1699.0690000000004</v>
      </c>
      <c r="R23" s="28">
        <v>1525.549</v>
      </c>
      <c r="S23" s="29">
        <v>0.30854597263018091</v>
      </c>
      <c r="T23" s="29">
        <v>0.17490872942770386</v>
      </c>
      <c r="U23" s="30"/>
      <c r="V23" s="30"/>
      <c r="W23" s="30"/>
      <c r="X23" s="81"/>
      <c r="Y23" s="81">
        <v>39942</v>
      </c>
      <c r="Z23" s="81">
        <v>14468.35</v>
      </c>
      <c r="AA23" s="81">
        <v>11096.941999999999</v>
      </c>
      <c r="AB23" s="81">
        <v>3472.471</v>
      </c>
      <c r="AC23" s="81">
        <v>3617.4259999999999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5543.9030000000002</v>
      </c>
      <c r="AN23" s="81">
        <v>5851.57</v>
      </c>
      <c r="AO23" s="81">
        <v>6162.9189999999999</v>
      </c>
      <c r="AP23" s="81">
        <v>6539.4709999999995</v>
      </c>
      <c r="AQ23" s="81">
        <v>6633.6689999999999</v>
      </c>
      <c r="AR23" s="81">
        <v>0</v>
      </c>
      <c r="AS23" s="81">
        <v>0</v>
      </c>
      <c r="AT23" s="81">
        <v>66.382999999999996</v>
      </c>
      <c r="AU23" s="81">
        <v>69.349999999999994</v>
      </c>
      <c r="AV23" s="81">
        <v>221104.193</v>
      </c>
      <c r="AW23" s="81">
        <v>78.513000000000005</v>
      </c>
      <c r="AX23" s="81">
        <v>77.433000000000007</v>
      </c>
      <c r="AY23" s="81">
        <v>6343.92</v>
      </c>
      <c r="AZ23" s="81">
        <v>5070.549</v>
      </c>
      <c r="BA23" s="81">
        <v>507.37299999999999</v>
      </c>
      <c r="BB23" s="81">
        <v>282.678</v>
      </c>
      <c r="BC23" s="81">
        <v>127.709</v>
      </c>
      <c r="BD23" s="81">
        <v>210.791</v>
      </c>
      <c r="BE23" s="81">
        <v>222.75899999999999</v>
      </c>
      <c r="BF23" s="81">
        <v>0</v>
      </c>
      <c r="BG23" s="81">
        <v>0</v>
      </c>
      <c r="BH23" s="81">
        <v>0</v>
      </c>
      <c r="BI23" s="81">
        <v>0</v>
      </c>
      <c r="BJ23" s="81">
        <v>0</v>
      </c>
      <c r="BK23" s="81">
        <v>0</v>
      </c>
      <c r="BL23" s="81">
        <v>35539.08</v>
      </c>
      <c r="BM23" s="81">
        <v>36368.716999999997</v>
      </c>
      <c r="BN23" s="81">
        <v>38008.04</v>
      </c>
      <c r="BO23" s="81">
        <v>39549.624000000003</v>
      </c>
      <c r="BP23" s="81">
        <v>41331.21</v>
      </c>
      <c r="BQ23" s="99">
        <v>42385.006999999998</v>
      </c>
    </row>
    <row r="24" spans="1:69" x14ac:dyDescent="0.2">
      <c r="A24" s="34" t="s">
        <v>230</v>
      </c>
      <c r="B24" s="26">
        <v>43216.757939814815</v>
      </c>
      <c r="C24" s="28" t="s">
        <v>9</v>
      </c>
      <c r="D24" s="28">
        <v>47.715778</v>
      </c>
      <c r="E24" s="28">
        <v>49.443957999999995</v>
      </c>
      <c r="F24" s="28">
        <v>35.357740999999997</v>
      </c>
      <c r="G24" s="29">
        <v>0.34951432558997486</v>
      </c>
      <c r="H24" s="29">
        <v>-3.4952298923965452E-2</v>
      </c>
      <c r="I24" s="28" t="s">
        <v>9</v>
      </c>
      <c r="J24" s="28">
        <v>8.4555209999999992</v>
      </c>
      <c r="K24" s="28">
        <v>4.1710990000000017</v>
      </c>
      <c r="L24" s="28">
        <v>4.2553450000000002</v>
      </c>
      <c r="M24" s="29">
        <v>0.98703536376016499</v>
      </c>
      <c r="N24" s="29">
        <v>1.0271686191097347</v>
      </c>
      <c r="O24" s="27" t="s">
        <v>9</v>
      </c>
      <c r="P24" s="28">
        <v>9.2647080000000006</v>
      </c>
      <c r="Q24" s="28">
        <v>6.0819980000000005</v>
      </c>
      <c r="R24" s="28">
        <v>4.3123469999999999</v>
      </c>
      <c r="S24" s="29">
        <v>1.1484143089598313</v>
      </c>
      <c r="T24" s="29">
        <v>0.52330007342981699</v>
      </c>
      <c r="U24" s="30"/>
      <c r="V24" s="30"/>
      <c r="W24" s="30"/>
      <c r="X24" s="81"/>
      <c r="Y24" s="81">
        <v>410</v>
      </c>
      <c r="Z24" s="81">
        <v>161.084307</v>
      </c>
      <c r="AA24" s="81">
        <v>112.484499</v>
      </c>
      <c r="AB24" s="81">
        <v>37.492910000000002</v>
      </c>
      <c r="AC24" s="81">
        <v>38.789698000000001</v>
      </c>
      <c r="AD24" s="81">
        <v>28.580648</v>
      </c>
      <c r="AE24" s="81">
        <v>18.219915</v>
      </c>
      <c r="AF24" s="81">
        <v>4.8188019999999998</v>
      </c>
      <c r="AG24" s="81">
        <v>6.2655630000000002</v>
      </c>
      <c r="AH24" s="81">
        <v>8.9802579999999992</v>
      </c>
      <c r="AI24" s="81">
        <v>8.5160260000000001</v>
      </c>
      <c r="AJ24" s="81">
        <v>9.1922420000000002</v>
      </c>
      <c r="AK24" s="81">
        <v>18.265633000000001</v>
      </c>
      <c r="AL24" s="81">
        <v>12.091265999999999</v>
      </c>
      <c r="AM24" s="81">
        <v>3.2387440000000001</v>
      </c>
      <c r="AN24" s="81">
        <v>4.6214829999999996</v>
      </c>
      <c r="AO24" s="81">
        <v>7.2290479999999997</v>
      </c>
      <c r="AP24" s="81">
        <v>3.1763590000000002</v>
      </c>
      <c r="AQ24" s="81">
        <v>7.4744590000000004</v>
      </c>
      <c r="AR24" s="81">
        <v>22.200292000000001</v>
      </c>
      <c r="AS24" s="81">
        <v>15.859124</v>
      </c>
      <c r="AT24" s="81">
        <v>3.4018899999999999</v>
      </c>
      <c r="AU24" s="81">
        <v>3.8618700000000001</v>
      </c>
      <c r="AV24" s="81">
        <v>5.0155209999999997</v>
      </c>
      <c r="AW24" s="81">
        <v>5.5587669999999996</v>
      </c>
      <c r="AX24" s="81">
        <v>8.2150809999999996</v>
      </c>
      <c r="AY24" s="81">
        <v>21.49456</v>
      </c>
      <c r="AZ24" s="81">
        <v>18.505859999999998</v>
      </c>
      <c r="BA24" s="81">
        <v>2.9401890000000002</v>
      </c>
      <c r="BB24" s="81">
        <v>2.711643</v>
      </c>
      <c r="BC24" s="81">
        <v>10.116977</v>
      </c>
      <c r="BD24" s="81">
        <v>4.3207550000000001</v>
      </c>
      <c r="BE24" s="81">
        <v>6.7794619999999997</v>
      </c>
      <c r="BF24" s="81">
        <v>-29.369202000000001</v>
      </c>
      <c r="BG24" s="81">
        <v>-26.666598</v>
      </c>
      <c r="BH24" s="81">
        <v>-21.91058</v>
      </c>
      <c r="BI24" s="81">
        <v>-33.184857999999998</v>
      </c>
      <c r="BJ24" s="81">
        <v>-32.248018999999999</v>
      </c>
      <c r="BK24" s="81">
        <v>-33.842664999999997</v>
      </c>
      <c r="BL24" s="81">
        <v>58.342652000000001</v>
      </c>
      <c r="BM24" s="81">
        <v>62.654998999999997</v>
      </c>
      <c r="BN24" s="81">
        <v>52.127890999999998</v>
      </c>
      <c r="BO24" s="81">
        <v>58.907350999999998</v>
      </c>
      <c r="BP24" s="81">
        <v>64.702860999999999</v>
      </c>
      <c r="BQ24" s="99">
        <v>73.967568999999997</v>
      </c>
    </row>
    <row r="25" spans="1:69" ht="15" customHeight="1" x14ac:dyDescent="0.2">
      <c r="A25" s="34" t="s">
        <v>160</v>
      </c>
      <c r="B25" s="26">
        <v>43216.75849537037</v>
      </c>
      <c r="C25" s="28" t="s">
        <v>183</v>
      </c>
      <c r="D25" s="28">
        <v>82.051173000000006</v>
      </c>
      <c r="E25" s="28">
        <v>65.955604999999991</v>
      </c>
      <c r="F25" s="28">
        <v>46.760086000000001</v>
      </c>
      <c r="G25" s="29">
        <v>0.75472673424937686</v>
      </c>
      <c r="H25" s="29">
        <v>0.2440363938743344</v>
      </c>
      <c r="I25" s="28" t="s">
        <v>183</v>
      </c>
      <c r="J25" s="28">
        <v>82.057591000000002</v>
      </c>
      <c r="K25" s="28">
        <v>65.887924999999996</v>
      </c>
      <c r="L25" s="28">
        <v>46.731986999999997</v>
      </c>
      <c r="M25" s="29">
        <v>0.755919152335637</v>
      </c>
      <c r="N25" s="29">
        <v>0.24541167444565914</v>
      </c>
      <c r="O25" s="27">
        <v>49.666666666666664</v>
      </c>
      <c r="P25" s="28">
        <v>51.256962999999999</v>
      </c>
      <c r="Q25" s="28">
        <v>41.150846000000001</v>
      </c>
      <c r="R25" s="28">
        <v>27.402609000000002</v>
      </c>
      <c r="S25" s="29">
        <v>0.87051397186304391</v>
      </c>
      <c r="T25" s="29">
        <v>0.2455871016600728</v>
      </c>
      <c r="U25" s="30"/>
      <c r="V25" s="30"/>
      <c r="W25" s="30"/>
      <c r="X25" s="81"/>
      <c r="Y25" s="81">
        <v>1373.94</v>
      </c>
      <c r="Z25" s="81">
        <v>292.44363199999998</v>
      </c>
      <c r="AA25" s="81">
        <v>201.63696400000001</v>
      </c>
      <c r="AB25" s="81">
        <v>125.394071</v>
      </c>
      <c r="AC25" s="81">
        <v>123.93291499999999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39.842865000000003</v>
      </c>
      <c r="AN25" s="81">
        <v>43.027512999999999</v>
      </c>
      <c r="AO25" s="81">
        <v>42.437558000000003</v>
      </c>
      <c r="AP25" s="81">
        <v>46.544719000000001</v>
      </c>
      <c r="AQ25" s="81">
        <v>46.159801000000002</v>
      </c>
      <c r="AR25" s="81">
        <v>0</v>
      </c>
      <c r="AS25" s="81">
        <v>0</v>
      </c>
      <c r="AT25" s="81">
        <v>13.119263999999999</v>
      </c>
      <c r="AU25" s="81">
        <v>-6.2812919999999997</v>
      </c>
      <c r="AV25" s="81">
        <v>3.8951989999999999</v>
      </c>
      <c r="AW25" s="81">
        <v>4.3231659999999996</v>
      </c>
      <c r="AX25" s="81">
        <v>4.6363729999999999</v>
      </c>
      <c r="AY25" s="81">
        <v>126.986683</v>
      </c>
      <c r="AZ25" s="81">
        <v>57.154561999999999</v>
      </c>
      <c r="BA25" s="81">
        <v>1965.518971</v>
      </c>
      <c r="BB25" s="81">
        <v>1983.3298110000001</v>
      </c>
      <c r="BC25" s="81">
        <v>2000.10904</v>
      </c>
      <c r="BD25" s="81">
        <v>2307.7930660000002</v>
      </c>
      <c r="BE25" s="81">
        <v>2436.4633370000001</v>
      </c>
      <c r="BF25" s="81">
        <v>0</v>
      </c>
      <c r="BG25" s="81">
        <v>0</v>
      </c>
      <c r="BH25" s="81">
        <v>0</v>
      </c>
      <c r="BI25" s="81">
        <v>0</v>
      </c>
      <c r="BJ25" s="81">
        <v>0</v>
      </c>
      <c r="BK25" s="81">
        <v>0</v>
      </c>
      <c r="BL25" s="81">
        <v>493.89501899999999</v>
      </c>
      <c r="BM25" s="81">
        <v>430.89717300000001</v>
      </c>
      <c r="BN25" s="81">
        <v>467.186216</v>
      </c>
      <c r="BO25" s="81">
        <v>587.11247100000003</v>
      </c>
      <c r="BP25" s="81">
        <v>629.10256500000003</v>
      </c>
      <c r="BQ25" s="99">
        <v>570.60920199999998</v>
      </c>
    </row>
    <row r="26" spans="1:69" x14ac:dyDescent="0.2">
      <c r="A26" s="34" t="s">
        <v>29</v>
      </c>
      <c r="B26" s="26">
        <v>43216.759583333333</v>
      </c>
      <c r="C26" s="28">
        <v>6898.9984611419923</v>
      </c>
      <c r="D26" s="28">
        <v>7282.01</v>
      </c>
      <c r="E26" s="28">
        <v>8203.0499999999993</v>
      </c>
      <c r="F26" s="28">
        <v>5394.8770000000004</v>
      </c>
      <c r="G26" s="29">
        <v>0.34980093151335967</v>
      </c>
      <c r="H26" s="29">
        <v>-0.11228018846648491</v>
      </c>
      <c r="I26" s="28">
        <v>546.28571428571433</v>
      </c>
      <c r="J26" s="28">
        <v>593.83699999999999</v>
      </c>
      <c r="K26" s="28">
        <v>594.67700000000013</v>
      </c>
      <c r="L26" s="28">
        <v>437.065</v>
      </c>
      <c r="M26" s="29">
        <v>0.35869264297072512</v>
      </c>
      <c r="N26" s="29">
        <v>-1.4125315087015755E-3</v>
      </c>
      <c r="O26" s="27">
        <v>371.18992266912727</v>
      </c>
      <c r="P26" s="28">
        <v>432.26499999999999</v>
      </c>
      <c r="Q26" s="28">
        <v>510.11899999999991</v>
      </c>
      <c r="R26" s="28">
        <v>272.26799999999997</v>
      </c>
      <c r="S26" s="29">
        <v>0.5876452612866736</v>
      </c>
      <c r="T26" s="29">
        <v>-0.15261929079293246</v>
      </c>
      <c r="U26" s="30"/>
      <c r="V26" s="30"/>
      <c r="W26" s="30"/>
      <c r="X26" s="81"/>
      <c r="Y26" s="81">
        <v>19791.324000000001</v>
      </c>
      <c r="Z26" s="81">
        <v>25341.29</v>
      </c>
      <c r="AA26" s="81">
        <v>18289.107</v>
      </c>
      <c r="AB26" s="81">
        <v>6257.730963</v>
      </c>
      <c r="AC26" s="81">
        <v>5485.6320370000003</v>
      </c>
      <c r="AD26" s="81">
        <v>2637.1950000000002</v>
      </c>
      <c r="AE26" s="81">
        <v>2086.0619999999999</v>
      </c>
      <c r="AF26" s="81">
        <v>552.30999999999995</v>
      </c>
      <c r="AG26" s="81">
        <v>619.59566600000005</v>
      </c>
      <c r="AH26" s="81">
        <v>628.08299999999997</v>
      </c>
      <c r="AI26" s="81">
        <v>837.20600000000002</v>
      </c>
      <c r="AJ26" s="81">
        <v>757.32100000000003</v>
      </c>
      <c r="AK26" s="81">
        <v>1526.22</v>
      </c>
      <c r="AL26" s="81">
        <v>1028.914</v>
      </c>
      <c r="AM26" s="81">
        <v>319.08999999999997</v>
      </c>
      <c r="AN26" s="81">
        <v>358.78554800000001</v>
      </c>
      <c r="AO26" s="81">
        <v>374.16300000000001</v>
      </c>
      <c r="AP26" s="81">
        <v>474.18099999999998</v>
      </c>
      <c r="AQ26" s="81">
        <v>465.67500000000001</v>
      </c>
      <c r="AR26" s="81">
        <v>1999.8440000000001</v>
      </c>
      <c r="AS26" s="81">
        <v>1485.3009999999999</v>
      </c>
      <c r="AT26" s="81">
        <v>390.81914499999999</v>
      </c>
      <c r="AU26" s="81">
        <v>312.867954</v>
      </c>
      <c r="AV26" s="81">
        <v>419.23599999999999</v>
      </c>
      <c r="AW26" s="81">
        <v>476.74107500000002</v>
      </c>
      <c r="AX26" s="81">
        <v>491.36092500000001</v>
      </c>
      <c r="AY26" s="81">
        <v>1489.9829999999999</v>
      </c>
      <c r="AZ26" s="81">
        <v>955.30799999999999</v>
      </c>
      <c r="BA26" s="81">
        <v>261.05216100000001</v>
      </c>
      <c r="BB26" s="81">
        <v>173.91900000000001</v>
      </c>
      <c r="BC26" s="81">
        <v>317.286</v>
      </c>
      <c r="BD26" s="81">
        <v>361.64989500000001</v>
      </c>
      <c r="BE26" s="81">
        <v>345.94600000000003</v>
      </c>
      <c r="BF26" s="81">
        <v>1663.097</v>
      </c>
      <c r="BG26" s="81">
        <v>1706.443448</v>
      </c>
      <c r="BH26" s="81">
        <v>1838.971274</v>
      </c>
      <c r="BI26" s="81">
        <v>2031.9159999999999</v>
      </c>
      <c r="BJ26" s="81">
        <v>1798.1020000000001</v>
      </c>
      <c r="BK26" s="81">
        <v>2025.3679999999999</v>
      </c>
      <c r="BL26" s="81">
        <v>3163.6190000000001</v>
      </c>
      <c r="BM26" s="81">
        <v>2973.5255189999998</v>
      </c>
      <c r="BN26" s="81">
        <v>3331.6907200000001</v>
      </c>
      <c r="BO26" s="81">
        <v>3638.319</v>
      </c>
      <c r="BP26" s="81">
        <v>3695.8589999999999</v>
      </c>
      <c r="BQ26" s="99">
        <v>3227.384</v>
      </c>
    </row>
    <row r="27" spans="1:69" x14ac:dyDescent="0.2">
      <c r="A27" s="34" t="s">
        <v>132</v>
      </c>
      <c r="B27" s="26">
        <v>43216.76</v>
      </c>
      <c r="C27" s="28">
        <v>675.83333333333337</v>
      </c>
      <c r="D27" s="28">
        <v>700.93499999999995</v>
      </c>
      <c r="E27" s="28">
        <v>757.66159900000002</v>
      </c>
      <c r="F27" s="28">
        <v>592.48</v>
      </c>
      <c r="G27" s="29">
        <v>0.18305259249257344</v>
      </c>
      <c r="H27" s="29">
        <v>-7.4870627038338355E-2</v>
      </c>
      <c r="I27" s="28">
        <v>175.83333333333334</v>
      </c>
      <c r="J27" s="28">
        <v>184.81</v>
      </c>
      <c r="K27" s="28">
        <v>157.55577499999998</v>
      </c>
      <c r="L27" s="28">
        <v>162.226</v>
      </c>
      <c r="M27" s="29">
        <v>0.13921319640501517</v>
      </c>
      <c r="N27" s="29">
        <v>0.17298144101668145</v>
      </c>
      <c r="O27" s="27">
        <v>206</v>
      </c>
      <c r="P27" s="28">
        <v>238.511</v>
      </c>
      <c r="Q27" s="28">
        <v>238.47965799999997</v>
      </c>
      <c r="R27" s="28">
        <v>167.95</v>
      </c>
      <c r="S27" s="29">
        <v>0.42013099136647813</v>
      </c>
      <c r="T27" s="29">
        <v>1.3142420725897885E-4</v>
      </c>
      <c r="U27" s="30"/>
      <c r="V27" s="30"/>
      <c r="W27" s="30"/>
      <c r="X27" s="81"/>
      <c r="Y27" s="81">
        <v>4590</v>
      </c>
      <c r="Z27" s="81">
        <v>2451.2919999999999</v>
      </c>
      <c r="AA27" s="81">
        <v>2067.6999999999998</v>
      </c>
      <c r="AB27" s="81">
        <v>529.93477299999995</v>
      </c>
      <c r="AC27" s="81">
        <v>571.21562800000004</v>
      </c>
      <c r="AD27" s="81">
        <v>853.92899999999997</v>
      </c>
      <c r="AE27" s="81">
        <v>673.12699999999995</v>
      </c>
      <c r="AF27" s="81">
        <v>219.89</v>
      </c>
      <c r="AG27" s="81">
        <v>172.26684399999999</v>
      </c>
      <c r="AH27" s="81">
        <v>171.40484799999999</v>
      </c>
      <c r="AI27" s="81">
        <v>323.42622799999998</v>
      </c>
      <c r="AJ27" s="81">
        <v>259.68099999999998</v>
      </c>
      <c r="AK27" s="81">
        <v>480.29399999999998</v>
      </c>
      <c r="AL27" s="81">
        <v>416.12400000000002</v>
      </c>
      <c r="AM27" s="81">
        <v>129.27500000000001</v>
      </c>
      <c r="AN27" s="81">
        <v>112.719173</v>
      </c>
      <c r="AO27" s="81">
        <v>115.87854</v>
      </c>
      <c r="AP27" s="81">
        <v>122.421396</v>
      </c>
      <c r="AQ27" s="81">
        <v>149.85499999999999</v>
      </c>
      <c r="AR27" s="81">
        <v>615.91499999999996</v>
      </c>
      <c r="AS27" s="81">
        <v>514.00699999999995</v>
      </c>
      <c r="AT27" s="81">
        <v>119.19714999999999</v>
      </c>
      <c r="AU27" s="81">
        <v>135.80963600000001</v>
      </c>
      <c r="AV27" s="81">
        <v>141.780947</v>
      </c>
      <c r="AW27" s="81">
        <v>145.947608</v>
      </c>
      <c r="AX27" s="81">
        <v>150.18561700000001</v>
      </c>
      <c r="AY27" s="81">
        <v>661.08699999999999</v>
      </c>
      <c r="AZ27" s="81">
        <v>575.80499999999995</v>
      </c>
      <c r="BA27" s="81">
        <v>111.04415400000001</v>
      </c>
      <c r="BB27" s="81">
        <v>132.57047299999999</v>
      </c>
      <c r="BC27" s="81">
        <v>245.460498</v>
      </c>
      <c r="BD27" s="81">
        <v>115.830753</v>
      </c>
      <c r="BE27" s="81">
        <v>139.04818299999999</v>
      </c>
      <c r="BF27" s="81">
        <v>-686.51199999999994</v>
      </c>
      <c r="BG27" s="81">
        <v>-618.42573700000003</v>
      </c>
      <c r="BH27" s="81">
        <v>-570.41696100000001</v>
      </c>
      <c r="BI27" s="81">
        <v>-458.08995700000003</v>
      </c>
      <c r="BJ27" s="81">
        <v>-498.21</v>
      </c>
      <c r="BK27" s="81">
        <v>-623.721</v>
      </c>
      <c r="BL27" s="81">
        <v>2598.7359999999999</v>
      </c>
      <c r="BM27" s="81">
        <v>2600.4592520000001</v>
      </c>
      <c r="BN27" s="81">
        <v>2735.5672049999998</v>
      </c>
      <c r="BO27" s="81">
        <v>2908.078927</v>
      </c>
      <c r="BP27" s="81">
        <v>3187.9250000000002</v>
      </c>
      <c r="BQ27" s="99">
        <v>3265.6770000000001</v>
      </c>
    </row>
    <row r="28" spans="1:69" x14ac:dyDescent="0.2">
      <c r="A28" s="34" t="s">
        <v>14</v>
      </c>
      <c r="B28" s="26">
        <v>43216.761643518519</v>
      </c>
      <c r="C28" s="28">
        <v>5297.2236823740004</v>
      </c>
      <c r="D28" s="28">
        <v>5419.8689999999997</v>
      </c>
      <c r="E28" s="28">
        <v>5405.4980000000014</v>
      </c>
      <c r="F28" s="28">
        <v>4214.0410000000002</v>
      </c>
      <c r="G28" s="29">
        <v>0.28614529379282239</v>
      </c>
      <c r="H28" s="29">
        <v>2.6585894583621705E-3</v>
      </c>
      <c r="I28" s="28">
        <v>1657.3636363636363</v>
      </c>
      <c r="J28" s="28">
        <v>1710.4870000000001</v>
      </c>
      <c r="K28" s="28">
        <v>1699.2979999999998</v>
      </c>
      <c r="L28" s="28">
        <v>1336.029</v>
      </c>
      <c r="M28" s="29">
        <v>0.28027685027795068</v>
      </c>
      <c r="N28" s="29">
        <v>6.5844837103323783E-3</v>
      </c>
      <c r="O28" s="27">
        <v>1145.5978886336288</v>
      </c>
      <c r="P28" s="28">
        <v>1063.2470000000001</v>
      </c>
      <c r="Q28" s="28">
        <v>1192.1890000000003</v>
      </c>
      <c r="R28" s="28">
        <v>930.11</v>
      </c>
      <c r="S28" s="29">
        <v>0.14314113384438398</v>
      </c>
      <c r="T28" s="29">
        <v>-0.10815566994830539</v>
      </c>
      <c r="U28" s="30"/>
      <c r="V28" s="30"/>
      <c r="W28" s="30"/>
      <c r="X28" s="81"/>
      <c r="Y28" s="81">
        <v>37240</v>
      </c>
      <c r="Z28" s="81">
        <v>18643.914000000001</v>
      </c>
      <c r="AA28" s="81">
        <v>11636.504000000001</v>
      </c>
      <c r="AB28" s="81">
        <v>4661.4179999999997</v>
      </c>
      <c r="AC28" s="81">
        <v>4362.9570000000003</v>
      </c>
      <c r="AD28" s="81">
        <v>5162.9539999999997</v>
      </c>
      <c r="AE28" s="81">
        <v>2470.1790000000001</v>
      </c>
      <c r="AF28" s="81">
        <v>1282.7329999999999</v>
      </c>
      <c r="AG28" s="81">
        <v>1151.5329999999999</v>
      </c>
      <c r="AH28" s="81">
        <v>1106.2380000000001</v>
      </c>
      <c r="AI28" s="81">
        <v>1645.4680000000001</v>
      </c>
      <c r="AJ28" s="81">
        <v>1687.55</v>
      </c>
      <c r="AK28" s="81">
        <v>4663.1559999999999</v>
      </c>
      <c r="AL28" s="81">
        <v>2029.6010000000001</v>
      </c>
      <c r="AM28" s="81">
        <v>1159.1849999999999</v>
      </c>
      <c r="AN28" s="81">
        <v>1026.7170000000001</v>
      </c>
      <c r="AO28" s="81">
        <v>989.68100000000004</v>
      </c>
      <c r="AP28" s="81">
        <v>1510.5909999999999</v>
      </c>
      <c r="AQ28" s="81">
        <v>1530.588</v>
      </c>
      <c r="AR28" s="81">
        <v>5382.8509999999997</v>
      </c>
      <c r="AS28" s="81">
        <v>2687.38</v>
      </c>
      <c r="AT28" s="81">
        <v>558.58699999999999</v>
      </c>
      <c r="AU28" s="81">
        <v>808.11</v>
      </c>
      <c r="AV28" s="81">
        <v>1016.421</v>
      </c>
      <c r="AW28" s="81">
        <v>1185.54</v>
      </c>
      <c r="AX28" s="81">
        <v>1161.9839999999999</v>
      </c>
      <c r="AY28" s="81">
        <v>3753.7550000000001</v>
      </c>
      <c r="AZ28" s="81">
        <v>1516.4380000000001</v>
      </c>
      <c r="BA28" s="81">
        <v>317.98099999999999</v>
      </c>
      <c r="BB28" s="81">
        <v>495.84399999999999</v>
      </c>
      <c r="BC28" s="81">
        <v>538.66800000000001</v>
      </c>
      <c r="BD28" s="81">
        <v>867.38400000000001</v>
      </c>
      <c r="BE28" s="81">
        <v>792.16499999999996</v>
      </c>
      <c r="BF28" s="81">
        <v>-667.423</v>
      </c>
      <c r="BG28" s="81">
        <v>-1027.703</v>
      </c>
      <c r="BH28" s="81">
        <v>-225.464</v>
      </c>
      <c r="BI28" s="81">
        <v>-1447.607</v>
      </c>
      <c r="BJ28" s="81">
        <v>-2545.0120000000002</v>
      </c>
      <c r="BK28" s="81">
        <v>-4321.6289999999999</v>
      </c>
      <c r="BL28" s="81">
        <v>15207.669</v>
      </c>
      <c r="BM28" s="81">
        <v>15204.573</v>
      </c>
      <c r="BN28" s="81">
        <v>15484.627</v>
      </c>
      <c r="BO28" s="81">
        <v>16459.712</v>
      </c>
      <c r="BP28" s="81">
        <v>18684.383000000002</v>
      </c>
      <c r="BQ28" s="99">
        <v>17818.09</v>
      </c>
    </row>
    <row r="29" spans="1:69" x14ac:dyDescent="0.2">
      <c r="A29" s="34" t="s">
        <v>82</v>
      </c>
      <c r="B29" s="26">
        <v>43216.765104166669</v>
      </c>
      <c r="C29" s="28">
        <v>553.66666666666663</v>
      </c>
      <c r="D29" s="28">
        <v>545.05399999999997</v>
      </c>
      <c r="E29" s="28">
        <v>713.34707600000002</v>
      </c>
      <c r="F29" s="28">
        <v>533.56100000000004</v>
      </c>
      <c r="G29" s="29">
        <v>2.1540180035647172E-2</v>
      </c>
      <c r="H29" s="29">
        <v>-0.23592032779286254</v>
      </c>
      <c r="I29" s="28">
        <v>127.16666666666667</v>
      </c>
      <c r="J29" s="28">
        <v>136.35900000000001</v>
      </c>
      <c r="K29" s="28">
        <v>169.40244200000001</v>
      </c>
      <c r="L29" s="28">
        <v>109.163</v>
      </c>
      <c r="M29" s="29">
        <v>0.24913203191557587</v>
      </c>
      <c r="N29" s="29">
        <v>-0.19505882919916817</v>
      </c>
      <c r="O29" s="27">
        <v>39.833333333333336</v>
      </c>
      <c r="P29" s="28">
        <v>63.64</v>
      </c>
      <c r="Q29" s="28">
        <v>14.019577999999996</v>
      </c>
      <c r="R29" s="28">
        <v>43.317</v>
      </c>
      <c r="S29" s="29">
        <v>0.46916914837130919</v>
      </c>
      <c r="T29" s="29">
        <v>3.5393663061755509</v>
      </c>
      <c r="U29" s="30"/>
      <c r="V29" s="30"/>
      <c r="W29" s="30"/>
      <c r="X29" s="81"/>
      <c r="Y29" s="81">
        <v>2392.5000006380001</v>
      </c>
      <c r="Z29" s="81">
        <v>2410.837</v>
      </c>
      <c r="AA29" s="81">
        <v>1830.0440000000001</v>
      </c>
      <c r="AB29" s="81">
        <v>583.92720499999996</v>
      </c>
      <c r="AC29" s="81">
        <v>580.00171899999998</v>
      </c>
      <c r="AD29" s="81">
        <v>670.64300000000003</v>
      </c>
      <c r="AE29" s="81">
        <v>456.64699999999999</v>
      </c>
      <c r="AF29" s="81">
        <v>139.084</v>
      </c>
      <c r="AG29" s="81">
        <v>145.73833300000001</v>
      </c>
      <c r="AH29" s="81">
        <v>153.37507299999999</v>
      </c>
      <c r="AI29" s="81">
        <v>251.43229400000001</v>
      </c>
      <c r="AJ29" s="81">
        <v>165.72399999999999</v>
      </c>
      <c r="AK29" s="81">
        <v>245.785</v>
      </c>
      <c r="AL29" s="81">
        <v>95.271000000000001</v>
      </c>
      <c r="AM29" s="81">
        <v>37.466999999999999</v>
      </c>
      <c r="AN29" s="81">
        <v>51.012633999999998</v>
      </c>
      <c r="AO29" s="81">
        <v>65.753750999999994</v>
      </c>
      <c r="AP29" s="81">
        <v>91.550747000000001</v>
      </c>
      <c r="AQ29" s="81">
        <v>58.113999999999997</v>
      </c>
      <c r="AR29" s="81">
        <v>542.25</v>
      </c>
      <c r="AS29" s="81">
        <v>340.03800000000001</v>
      </c>
      <c r="AT29" s="81">
        <v>96.005747999999997</v>
      </c>
      <c r="AU29" s="81">
        <v>113.36830500000001</v>
      </c>
      <c r="AV29" s="81">
        <v>70.923738999999998</v>
      </c>
      <c r="AW29" s="81">
        <v>123.898314</v>
      </c>
      <c r="AX29" s="81">
        <v>139.78624400000001</v>
      </c>
      <c r="AY29" s="81">
        <v>181.31700000000001</v>
      </c>
      <c r="AZ29" s="81">
        <v>456.858</v>
      </c>
      <c r="BA29" s="81">
        <v>129.31383700000001</v>
      </c>
      <c r="BB29" s="81">
        <v>36.581327999999999</v>
      </c>
      <c r="BC29" s="81">
        <v>37.569896999999997</v>
      </c>
      <c r="BD29" s="81">
        <v>70.954103000000003</v>
      </c>
      <c r="BE29" s="81">
        <v>55.581532000000003</v>
      </c>
      <c r="BF29" s="81">
        <v>930.68299999999999</v>
      </c>
      <c r="BG29" s="81">
        <v>978.73183400000005</v>
      </c>
      <c r="BH29" s="81">
        <v>840.43888000000004</v>
      </c>
      <c r="BI29" s="81">
        <v>906.46327399999996</v>
      </c>
      <c r="BJ29" s="81">
        <v>1205.357</v>
      </c>
      <c r="BK29" s="81">
        <v>1359.3679999999999</v>
      </c>
      <c r="BL29" s="81">
        <v>1802.7429999999999</v>
      </c>
      <c r="BM29" s="81">
        <v>1797.2182680000001</v>
      </c>
      <c r="BN29" s="81">
        <v>1835.3990899999999</v>
      </c>
      <c r="BO29" s="81">
        <v>1889.28907</v>
      </c>
      <c r="BP29" s="81">
        <v>1892.2629999999999</v>
      </c>
      <c r="BQ29" s="99">
        <v>1878.7619999999999</v>
      </c>
    </row>
    <row r="30" spans="1:69" x14ac:dyDescent="0.2">
      <c r="A30" s="34" t="s">
        <v>59</v>
      </c>
      <c r="B30" s="26">
        <v>43216.773692129631</v>
      </c>
      <c r="C30" s="28" t="s">
        <v>9</v>
      </c>
      <c r="D30" s="28">
        <v>557.410573</v>
      </c>
      <c r="E30" s="28">
        <v>515.11395100000004</v>
      </c>
      <c r="F30" s="28">
        <v>420.17255299999999</v>
      </c>
      <c r="G30" s="29">
        <v>0.32662300052711912</v>
      </c>
      <c r="H30" s="29">
        <v>8.2111194849001423E-2</v>
      </c>
      <c r="I30" s="28" t="s">
        <v>9</v>
      </c>
      <c r="J30" s="28">
        <v>69.631456999999997</v>
      </c>
      <c r="K30" s="28">
        <v>57.313018</v>
      </c>
      <c r="L30" s="28">
        <v>52.491275999999999</v>
      </c>
      <c r="M30" s="29">
        <v>0.32653389869966198</v>
      </c>
      <c r="N30" s="29">
        <v>0.21493265282243557</v>
      </c>
      <c r="O30" s="27" t="s">
        <v>9</v>
      </c>
      <c r="P30" s="28">
        <v>41.994779000000001</v>
      </c>
      <c r="Q30" s="28">
        <v>39.850096000000001</v>
      </c>
      <c r="R30" s="28">
        <v>33.991253999999998</v>
      </c>
      <c r="S30" s="29">
        <v>0.23545836231873074</v>
      </c>
      <c r="T30" s="29">
        <v>5.3818766208242108E-2</v>
      </c>
      <c r="U30" s="30"/>
      <c r="V30" s="30"/>
      <c r="W30" s="30"/>
      <c r="X30" s="81"/>
      <c r="Y30" s="81">
        <v>980.1</v>
      </c>
      <c r="Z30" s="81">
        <v>1832.2308419999999</v>
      </c>
      <c r="AA30" s="81">
        <v>1356.670903</v>
      </c>
      <c r="AB30" s="81">
        <v>403.99740400000002</v>
      </c>
      <c r="AC30" s="81">
        <v>492.946934</v>
      </c>
      <c r="AD30" s="81">
        <v>267.526881</v>
      </c>
      <c r="AE30" s="81">
        <v>224.29044500000001</v>
      </c>
      <c r="AF30" s="81">
        <v>79.894642000000005</v>
      </c>
      <c r="AG30" s="81">
        <v>62.693733000000002</v>
      </c>
      <c r="AH30" s="81">
        <v>36.926386999999998</v>
      </c>
      <c r="AI30" s="81">
        <v>89.300421</v>
      </c>
      <c r="AJ30" s="81">
        <v>99.490425000000002</v>
      </c>
      <c r="AK30" s="81">
        <v>127.77126699999999</v>
      </c>
      <c r="AL30" s="81">
        <v>92.446288999999993</v>
      </c>
      <c r="AM30" s="81">
        <v>44.342533000000003</v>
      </c>
      <c r="AN30" s="81">
        <v>33.276448000000002</v>
      </c>
      <c r="AO30" s="81">
        <v>2.7882060000000002</v>
      </c>
      <c r="AP30" s="81">
        <v>48.652382000000003</v>
      </c>
      <c r="AQ30" s="81">
        <v>60.856023999999998</v>
      </c>
      <c r="AR30" s="81">
        <v>161.478926</v>
      </c>
      <c r="AS30" s="81">
        <v>122.898038</v>
      </c>
      <c r="AT30" s="81">
        <v>34.692039000000001</v>
      </c>
      <c r="AU30" s="81">
        <v>28.332241</v>
      </c>
      <c r="AV30" s="81">
        <v>36.618856999999998</v>
      </c>
      <c r="AW30" s="81">
        <v>40.378008000000001</v>
      </c>
      <c r="AX30" s="81">
        <v>11.296624</v>
      </c>
      <c r="AY30" s="81">
        <v>102.275936</v>
      </c>
      <c r="AZ30" s="81">
        <v>45.964989000000003</v>
      </c>
      <c r="BA30" s="81">
        <v>22.831928999999999</v>
      </c>
      <c r="BB30" s="81">
        <v>-13.990803</v>
      </c>
      <c r="BC30" s="81">
        <v>27.169177999999999</v>
      </c>
      <c r="BD30" s="81">
        <v>29.465661000000001</v>
      </c>
      <c r="BE30" s="81">
        <v>-1.031075</v>
      </c>
      <c r="BF30" s="81">
        <v>-37.453792999999997</v>
      </c>
      <c r="BG30" s="81">
        <v>-13.058263999999999</v>
      </c>
      <c r="BH30" s="81">
        <v>45.005079000000002</v>
      </c>
      <c r="BI30" s="81">
        <v>127.756424</v>
      </c>
      <c r="BJ30" s="81">
        <v>57.685639000000002</v>
      </c>
      <c r="BK30" s="81">
        <v>70.267452000000006</v>
      </c>
      <c r="BL30" s="81">
        <v>455.53607599999998</v>
      </c>
      <c r="BM30" s="81">
        <v>480.89384699999999</v>
      </c>
      <c r="BN30" s="81">
        <v>510.359511</v>
      </c>
      <c r="BO30" s="81">
        <v>509.32843500000001</v>
      </c>
      <c r="BP30" s="81">
        <v>548.56262100000004</v>
      </c>
      <c r="BQ30" s="99">
        <v>570.94476499999996</v>
      </c>
    </row>
    <row r="31" spans="1:69" x14ac:dyDescent="0.2">
      <c r="A31" s="34" t="s">
        <v>231</v>
      </c>
      <c r="B31" s="26">
        <v>43216.777407407404</v>
      </c>
      <c r="C31" s="28" t="s">
        <v>9</v>
      </c>
      <c r="D31" s="28">
        <v>110.887868</v>
      </c>
      <c r="E31" s="28">
        <v>104.14334599999995</v>
      </c>
      <c r="F31" s="28">
        <v>82.214205000000007</v>
      </c>
      <c r="G31" s="29">
        <v>0.34876774640100194</v>
      </c>
      <c r="H31" s="29">
        <v>6.4761909992790523E-2</v>
      </c>
      <c r="I31" s="28" t="s">
        <v>9</v>
      </c>
      <c r="J31" s="28">
        <v>31.827691999999999</v>
      </c>
      <c r="K31" s="28">
        <v>26.228606999999997</v>
      </c>
      <c r="L31" s="28">
        <v>9.1929490000000005</v>
      </c>
      <c r="M31" s="29">
        <v>2.4621852030289735</v>
      </c>
      <c r="N31" s="29">
        <v>0.21347245013812599</v>
      </c>
      <c r="O31" s="27" t="s">
        <v>9</v>
      </c>
      <c r="P31" s="28">
        <v>2.0943309999999999</v>
      </c>
      <c r="Q31" s="28">
        <v>-12.859504999999999</v>
      </c>
      <c r="R31" s="28">
        <v>-11.001049999999999</v>
      </c>
      <c r="S31" s="29" t="s">
        <v>234</v>
      </c>
      <c r="T31" s="29" t="s">
        <v>234</v>
      </c>
      <c r="U31" s="30"/>
      <c r="V31" s="30"/>
      <c r="W31" s="30"/>
      <c r="X31" s="81"/>
      <c r="Y31" s="81">
        <v>217.8842721</v>
      </c>
      <c r="Z31" s="81">
        <v>373.26119899999998</v>
      </c>
      <c r="AA31" s="81">
        <v>361.20023300000003</v>
      </c>
      <c r="AB31" s="81">
        <v>91.359233000000003</v>
      </c>
      <c r="AC31" s="81">
        <v>95.544415000000001</v>
      </c>
      <c r="AD31" s="81">
        <v>101.569965</v>
      </c>
      <c r="AE31" s="81">
        <v>78.789568000000003</v>
      </c>
      <c r="AF31" s="81">
        <v>19.322157000000001</v>
      </c>
      <c r="AG31" s="81">
        <v>22.148454999999998</v>
      </c>
      <c r="AH31" s="81">
        <v>25.952985999999999</v>
      </c>
      <c r="AI31" s="81">
        <v>34.146366999999998</v>
      </c>
      <c r="AJ31" s="81">
        <v>39.281965</v>
      </c>
      <c r="AK31" s="81">
        <v>48.334896000000001</v>
      </c>
      <c r="AL31" s="81">
        <v>17.049737</v>
      </c>
      <c r="AM31" s="81">
        <v>4.9307740000000004</v>
      </c>
      <c r="AN31" s="81">
        <v>7.3818140000000003</v>
      </c>
      <c r="AO31" s="81">
        <v>13.910042000000001</v>
      </c>
      <c r="AP31" s="81">
        <v>22.070222000000001</v>
      </c>
      <c r="AQ31" s="81">
        <v>27.935209</v>
      </c>
      <c r="AR31" s="81">
        <v>65.491698999999997</v>
      </c>
      <c r="AS31" s="81">
        <v>36.223900999999998</v>
      </c>
      <c r="AT31" s="81">
        <v>14.583871</v>
      </c>
      <c r="AU31" s="81">
        <v>5.6681400000000002</v>
      </c>
      <c r="AV31" s="81">
        <v>6.6156180000000004</v>
      </c>
      <c r="AW31" s="81">
        <v>11.618302</v>
      </c>
      <c r="AX31" s="81">
        <v>18.409797000000001</v>
      </c>
      <c r="AY31" s="81">
        <v>7.6719679999999997</v>
      </c>
      <c r="AZ31" s="81">
        <v>-47.234462000000001</v>
      </c>
      <c r="BA31" s="81">
        <v>7.5957730000000003</v>
      </c>
      <c r="BB31" s="81">
        <v>-0.90717199999999998</v>
      </c>
      <c r="BC31" s="81">
        <v>-57.363750000000003</v>
      </c>
      <c r="BD31" s="81">
        <v>10.987536</v>
      </c>
      <c r="BE31" s="81">
        <v>8.825177</v>
      </c>
      <c r="BF31" s="81">
        <v>250.71891500000001</v>
      </c>
      <c r="BG31" s="81">
        <v>242.32000199999999</v>
      </c>
      <c r="BH31" s="81">
        <v>250.45014399999999</v>
      </c>
      <c r="BI31" s="81">
        <v>284.16993200000002</v>
      </c>
      <c r="BJ31" s="81">
        <v>320.08461199999999</v>
      </c>
      <c r="BK31" s="81">
        <v>357.42401999999998</v>
      </c>
      <c r="BL31" s="81">
        <v>51.293581000000003</v>
      </c>
      <c r="BM31" s="81">
        <v>297.53558800000002</v>
      </c>
      <c r="BN31" s="81">
        <v>307.11816499999998</v>
      </c>
      <c r="BO31" s="81">
        <v>314.55069200000003</v>
      </c>
      <c r="BP31" s="81">
        <v>61.306514999999997</v>
      </c>
      <c r="BQ31" s="99">
        <v>60.340828999999999</v>
      </c>
    </row>
    <row r="32" spans="1:69" x14ac:dyDescent="0.2">
      <c r="A32" s="34" t="s">
        <v>5</v>
      </c>
      <c r="B32" s="26">
        <v>43216.78398148148</v>
      </c>
      <c r="C32" s="28">
        <v>5279.0012067153575</v>
      </c>
      <c r="D32" s="28">
        <v>5282.2179999999998</v>
      </c>
      <c r="E32" s="28">
        <v>5705.6720000000005</v>
      </c>
      <c r="F32" s="28">
        <v>4634.2539999999999</v>
      </c>
      <c r="G32" s="29">
        <v>0.13982056227388484</v>
      </c>
      <c r="H32" s="29">
        <v>-7.4216323686324914E-2</v>
      </c>
      <c r="I32" s="28">
        <v>485.48218360898335</v>
      </c>
      <c r="J32" s="28">
        <v>517.25800000000004</v>
      </c>
      <c r="K32" s="28">
        <v>428.71600000000012</v>
      </c>
      <c r="L32" s="28">
        <v>459.21300000000002</v>
      </c>
      <c r="M32" s="29">
        <v>0.12640103829813176</v>
      </c>
      <c r="N32" s="29">
        <v>0.20652833110963886</v>
      </c>
      <c r="O32" s="27">
        <v>178.80075631459763</v>
      </c>
      <c r="P32" s="28">
        <v>176.852</v>
      </c>
      <c r="Q32" s="28">
        <v>89.883999999999901</v>
      </c>
      <c r="R32" s="28">
        <v>240.739</v>
      </c>
      <c r="S32" s="29">
        <v>-0.26537868812282184</v>
      </c>
      <c r="T32" s="29">
        <v>0.96755818610653943</v>
      </c>
      <c r="U32" s="30"/>
      <c r="V32" s="30"/>
      <c r="W32" s="30"/>
      <c r="X32" s="81"/>
      <c r="Y32" s="81">
        <v>12163.107690000001</v>
      </c>
      <c r="Z32" s="81">
        <v>20840.613000000001</v>
      </c>
      <c r="AA32" s="81">
        <v>16096.172</v>
      </c>
      <c r="AB32" s="81">
        <v>5061.0770000000002</v>
      </c>
      <c r="AC32" s="81">
        <v>5439.61</v>
      </c>
      <c r="AD32" s="81">
        <v>6506.1989999999996</v>
      </c>
      <c r="AE32" s="81">
        <v>5339.56</v>
      </c>
      <c r="AF32" s="81">
        <v>1477.922</v>
      </c>
      <c r="AG32" s="81">
        <v>1554.393</v>
      </c>
      <c r="AH32" s="81">
        <v>1724.623</v>
      </c>
      <c r="AI32" s="81">
        <v>1749.261</v>
      </c>
      <c r="AJ32" s="81">
        <v>1650.672</v>
      </c>
      <c r="AK32" s="81">
        <v>1371.7439999999999</v>
      </c>
      <c r="AL32" s="81">
        <v>1197.777</v>
      </c>
      <c r="AM32" s="81">
        <v>327.49900000000002</v>
      </c>
      <c r="AN32" s="81">
        <v>354.90100000000001</v>
      </c>
      <c r="AO32" s="81">
        <v>405.00099999999998</v>
      </c>
      <c r="AP32" s="81">
        <v>284.34300000000002</v>
      </c>
      <c r="AQ32" s="81">
        <v>367.68299999999999</v>
      </c>
      <c r="AR32" s="81">
        <v>1919.931</v>
      </c>
      <c r="AS32" s="81">
        <v>1636.4590000000001</v>
      </c>
      <c r="AT32" s="81">
        <v>419.78399999999999</v>
      </c>
      <c r="AU32" s="81">
        <v>444.88499999999999</v>
      </c>
      <c r="AV32" s="81">
        <v>396.96699999999998</v>
      </c>
      <c r="AW32" s="81">
        <v>489.84399999999999</v>
      </c>
      <c r="AX32" s="81">
        <v>542.15800000000002</v>
      </c>
      <c r="AY32" s="81">
        <v>842.94899999999996</v>
      </c>
      <c r="AZ32" s="81">
        <v>1299.912</v>
      </c>
      <c r="BA32" s="81">
        <v>652.00900000000001</v>
      </c>
      <c r="BB32" s="81">
        <v>262.82100000000003</v>
      </c>
      <c r="BC32" s="81">
        <v>229.381</v>
      </c>
      <c r="BD32" s="81">
        <v>256.58100000000002</v>
      </c>
      <c r="BE32" s="81">
        <v>256.23</v>
      </c>
      <c r="BF32" s="81">
        <v>3215.7840000000001</v>
      </c>
      <c r="BG32" s="81">
        <v>3863.904</v>
      </c>
      <c r="BH32" s="81">
        <v>4757.9979999999996</v>
      </c>
      <c r="BI32" s="81">
        <v>4999.7389999999996</v>
      </c>
      <c r="BJ32" s="81">
        <v>4794.1390000000001</v>
      </c>
      <c r="BK32" s="81">
        <v>5639.8509999999997</v>
      </c>
      <c r="BL32" s="81">
        <v>5977.9470000000001</v>
      </c>
      <c r="BM32" s="81">
        <v>6023.0389999999998</v>
      </c>
      <c r="BN32" s="81">
        <v>6192.8940000000002</v>
      </c>
      <c r="BO32" s="81">
        <v>6513.5739999999996</v>
      </c>
      <c r="BP32" s="81">
        <v>6880.9979999999996</v>
      </c>
      <c r="BQ32" s="99">
        <v>6742.55</v>
      </c>
    </row>
    <row r="33" spans="1:69" x14ac:dyDescent="0.2">
      <c r="A33" s="34" t="s">
        <v>232</v>
      </c>
      <c r="B33" s="26">
        <v>43216.834328703706</v>
      </c>
      <c r="C33" s="28" t="s">
        <v>9</v>
      </c>
      <c r="D33" s="28">
        <v>78.244579999999999</v>
      </c>
      <c r="E33" s="28">
        <v>64.611435</v>
      </c>
      <c r="F33" s="28">
        <v>48.535456000000003</v>
      </c>
      <c r="G33" s="29">
        <v>0.61211177247412674</v>
      </c>
      <c r="H33" s="29">
        <v>0.21100204630960451</v>
      </c>
      <c r="I33" s="28" t="s">
        <v>9</v>
      </c>
      <c r="J33" s="28">
        <v>11.405804</v>
      </c>
      <c r="K33" s="28">
        <v>7.4718720000000012</v>
      </c>
      <c r="L33" s="28">
        <v>6.7379749999999996</v>
      </c>
      <c r="M33" s="29">
        <v>0.69276436911683414</v>
      </c>
      <c r="N33" s="29">
        <v>0.5264988479460031</v>
      </c>
      <c r="O33" s="27" t="s">
        <v>9</v>
      </c>
      <c r="P33" s="28">
        <v>6.5711950000000003</v>
      </c>
      <c r="Q33" s="28">
        <v>3.4216829999999998</v>
      </c>
      <c r="R33" s="28">
        <v>3.0606749999999998</v>
      </c>
      <c r="S33" s="29">
        <v>1.146975748813579</v>
      </c>
      <c r="T33" s="29">
        <v>0.92045697979619989</v>
      </c>
      <c r="U33" s="30"/>
      <c r="V33" s="30"/>
      <c r="W33" s="30"/>
      <c r="X33" s="81"/>
      <c r="Y33" s="81">
        <v>141.9</v>
      </c>
      <c r="Z33" s="81">
        <v>225.12138200000001</v>
      </c>
      <c r="AA33" s="81">
        <v>152.90402900000001</v>
      </c>
      <c r="AB33" s="81">
        <v>54.979951999999997</v>
      </c>
      <c r="AC33" s="81">
        <v>56.994539000000003</v>
      </c>
      <c r="AD33" s="81">
        <v>38.015101999999999</v>
      </c>
      <c r="AE33" s="81">
        <v>21.574487000000001</v>
      </c>
      <c r="AF33" s="81">
        <v>9.0334579999999995</v>
      </c>
      <c r="AG33" s="81">
        <v>8.331118</v>
      </c>
      <c r="AH33" s="81">
        <v>8.9236699999999995</v>
      </c>
      <c r="AI33" s="81">
        <v>11.726856</v>
      </c>
      <c r="AJ33" s="81">
        <v>15.759479000000001</v>
      </c>
      <c r="AK33" s="81">
        <v>19.909075000000001</v>
      </c>
      <c r="AL33" s="81">
        <v>7.9974150000000002</v>
      </c>
      <c r="AM33" s="81">
        <v>5.6606820000000004</v>
      </c>
      <c r="AN33" s="81">
        <v>3.9184420000000002</v>
      </c>
      <c r="AO33" s="81">
        <v>4.3743590000000001</v>
      </c>
      <c r="AP33" s="81">
        <v>5.9555920000000002</v>
      </c>
      <c r="AQ33" s="81">
        <v>10.082862</v>
      </c>
      <c r="AR33" s="81">
        <v>25.159303000000001</v>
      </c>
      <c r="AS33" s="81">
        <v>12.768072</v>
      </c>
      <c r="AT33" s="81">
        <v>3.812392</v>
      </c>
      <c r="AU33" s="81">
        <v>2.6626989999999999</v>
      </c>
      <c r="AV33" s="81">
        <v>4.6110800000000003</v>
      </c>
      <c r="AW33" s="81">
        <v>5.1544040000000004</v>
      </c>
      <c r="AX33" s="81">
        <v>5.7950520000000001</v>
      </c>
      <c r="AY33" s="81">
        <v>10.76507</v>
      </c>
      <c r="AZ33" s="81">
        <v>2.0585360000000001</v>
      </c>
      <c r="BA33" s="81">
        <v>2.3322769999999999</v>
      </c>
      <c r="BB33" s="81">
        <v>-4.3359000000000002E-2</v>
      </c>
      <c r="BC33" s="81">
        <v>-0.10877199999999999</v>
      </c>
      <c r="BD33" s="81">
        <v>2.1906189999999999</v>
      </c>
      <c r="BE33" s="81">
        <v>2.0920930000000002</v>
      </c>
      <c r="BF33" s="81">
        <v>10.108110999999999</v>
      </c>
      <c r="BG33" s="81">
        <v>15.062644000000001</v>
      </c>
      <c r="BH33" s="81">
        <v>13.859118</v>
      </c>
      <c r="BI33" s="81">
        <v>1.47651</v>
      </c>
      <c r="BJ33" s="81">
        <v>13.377329</v>
      </c>
      <c r="BK33" s="81">
        <v>17.947182999999999</v>
      </c>
      <c r="BL33" s="81">
        <v>33.582765999999999</v>
      </c>
      <c r="BM33" s="81">
        <v>35.488441000000002</v>
      </c>
      <c r="BN33" s="81">
        <v>37.67906</v>
      </c>
      <c r="BO33" s="81">
        <v>39.771152999999998</v>
      </c>
      <c r="BP33" s="81">
        <v>42.616669999999999</v>
      </c>
      <c r="BQ33" s="99">
        <v>43.907865000000001</v>
      </c>
    </row>
    <row r="34" spans="1:69" x14ac:dyDescent="0.2">
      <c r="A34" s="34" t="s">
        <v>13</v>
      </c>
      <c r="B34" s="26">
        <v>43216.83798611111</v>
      </c>
      <c r="C34" s="28">
        <v>4395.5001214813483</v>
      </c>
      <c r="D34" s="28">
        <v>4441.125</v>
      </c>
      <c r="E34" s="28">
        <v>5067.4230000000007</v>
      </c>
      <c r="F34" s="28">
        <v>4098.2610000000004</v>
      </c>
      <c r="G34" s="29">
        <v>8.36608502972358E-2</v>
      </c>
      <c r="H34" s="29">
        <v>-0.12359299786104305</v>
      </c>
      <c r="I34" s="28">
        <v>504.31512870307409</v>
      </c>
      <c r="J34" s="28">
        <v>514.69399999999996</v>
      </c>
      <c r="K34" s="28">
        <v>656.3</v>
      </c>
      <c r="L34" s="28">
        <v>431.79500000000002</v>
      </c>
      <c r="M34" s="29">
        <v>0.19198693824615831</v>
      </c>
      <c r="N34" s="29">
        <v>-0.21576413225658997</v>
      </c>
      <c r="O34" s="27">
        <v>278.42010759968008</v>
      </c>
      <c r="P34" s="28">
        <v>324.99299999999999</v>
      </c>
      <c r="Q34" s="28">
        <v>424.29300000000001</v>
      </c>
      <c r="R34" s="28">
        <v>262.40800000000002</v>
      </c>
      <c r="S34" s="29">
        <v>0.23850263711472208</v>
      </c>
      <c r="T34" s="29">
        <v>-0.23403638523378889</v>
      </c>
      <c r="U34" s="30"/>
      <c r="V34" s="30"/>
      <c r="W34" s="30"/>
      <c r="X34" s="81"/>
      <c r="Y34" s="81">
        <v>12600</v>
      </c>
      <c r="Z34" s="81">
        <v>17868.647000000001</v>
      </c>
      <c r="AA34" s="81">
        <v>14605.281000000001</v>
      </c>
      <c r="AB34" s="81">
        <v>4593.9390000000003</v>
      </c>
      <c r="AC34" s="81">
        <v>3903.5340000000001</v>
      </c>
      <c r="AD34" s="81">
        <v>2026.2049999999999</v>
      </c>
      <c r="AE34" s="81">
        <v>1447.741</v>
      </c>
      <c r="AF34" s="81">
        <v>420.21199999999999</v>
      </c>
      <c r="AG34" s="81">
        <v>467.404</v>
      </c>
      <c r="AH34" s="81">
        <v>439.84500000000003</v>
      </c>
      <c r="AI34" s="81">
        <v>698.74400000000003</v>
      </c>
      <c r="AJ34" s="81">
        <v>491.71300000000002</v>
      </c>
      <c r="AK34" s="81">
        <v>1304.7760000000001</v>
      </c>
      <c r="AL34" s="81">
        <v>843.89599999999996</v>
      </c>
      <c r="AM34" s="81">
        <v>272.83999999999997</v>
      </c>
      <c r="AN34" s="81">
        <v>301.09500000000003</v>
      </c>
      <c r="AO34" s="81">
        <v>270.73200000000003</v>
      </c>
      <c r="AP34" s="81">
        <v>460.10899999999998</v>
      </c>
      <c r="AQ34" s="81">
        <v>326.238</v>
      </c>
      <c r="AR34" s="81">
        <v>2001.4549999999999</v>
      </c>
      <c r="AS34" s="81">
        <v>1366.527</v>
      </c>
      <c r="AT34" s="81">
        <v>338.41699999999997</v>
      </c>
      <c r="AU34" s="81">
        <v>302.19799999999998</v>
      </c>
      <c r="AV34" s="81">
        <v>441.75200000000001</v>
      </c>
      <c r="AW34" s="81">
        <v>470.00799999999998</v>
      </c>
      <c r="AX34" s="81">
        <v>443.35199999999998</v>
      </c>
      <c r="AY34" s="81">
        <v>1282.818</v>
      </c>
      <c r="AZ34" s="81">
        <v>970.22799999999995</v>
      </c>
      <c r="BA34" s="81">
        <v>239.37299999999999</v>
      </c>
      <c r="BB34" s="81">
        <v>209.56399999999999</v>
      </c>
      <c r="BC34" s="81">
        <v>280.80399999999997</v>
      </c>
      <c r="BD34" s="81">
        <v>312.483</v>
      </c>
      <c r="BE34" s="81">
        <v>283.63400000000001</v>
      </c>
      <c r="BF34" s="81">
        <v>2632.4160000000002</v>
      </c>
      <c r="BG34" s="81">
        <v>2170.59</v>
      </c>
      <c r="BH34" s="81">
        <v>2668.7080000000001</v>
      </c>
      <c r="BI34" s="81">
        <v>2664.4070000000002</v>
      </c>
      <c r="BJ34" s="81">
        <v>2571.4189999999999</v>
      </c>
      <c r="BK34" s="81">
        <v>2787.3440000000001</v>
      </c>
      <c r="BL34" s="81">
        <v>2957.451</v>
      </c>
      <c r="BM34" s="81">
        <v>2805.2739999999999</v>
      </c>
      <c r="BN34" s="81">
        <v>3068.165</v>
      </c>
      <c r="BO34" s="81">
        <v>3277.6840000000002</v>
      </c>
      <c r="BP34" s="81">
        <v>3583.0369999999998</v>
      </c>
      <c r="BQ34" s="99">
        <v>2987.6129999999998</v>
      </c>
    </row>
    <row r="35" spans="1:69" x14ac:dyDescent="0.2">
      <c r="A35" s="34" t="s">
        <v>233</v>
      </c>
      <c r="B35" s="26">
        <v>43216.862222222226</v>
      </c>
      <c r="C35" s="28" t="s">
        <v>9</v>
      </c>
      <c r="D35" s="28">
        <v>0.80508500000000005</v>
      </c>
      <c r="E35" s="28">
        <v>0.91525400000000001</v>
      </c>
      <c r="F35" s="28">
        <v>1.118644</v>
      </c>
      <c r="G35" s="29">
        <v>-0.28030275941228844</v>
      </c>
      <c r="H35" s="29">
        <v>-0.12036986454033516</v>
      </c>
      <c r="I35" s="28" t="s">
        <v>9</v>
      </c>
      <c r="J35" s="28">
        <v>-0.35241</v>
      </c>
      <c r="K35" s="28">
        <v>-0.30067399999999989</v>
      </c>
      <c r="L35" s="28">
        <v>-0.45437300000000003</v>
      </c>
      <c r="M35" s="29" t="s">
        <v>234</v>
      </c>
      <c r="N35" s="29" t="s">
        <v>234</v>
      </c>
      <c r="O35" s="27" t="s">
        <v>9</v>
      </c>
      <c r="P35" s="28">
        <v>-1.023793</v>
      </c>
      <c r="Q35" s="28">
        <v>-0.54235300000000031</v>
      </c>
      <c r="R35" s="28">
        <v>-9.3401879999999995</v>
      </c>
      <c r="S35" s="29" t="s">
        <v>234</v>
      </c>
      <c r="T35" s="29" t="s">
        <v>234</v>
      </c>
      <c r="U35" s="30"/>
      <c r="V35" s="30"/>
      <c r="W35" s="30"/>
      <c r="X35" s="81"/>
      <c r="Y35" s="81">
        <v>283.58437368</v>
      </c>
      <c r="Z35" s="81">
        <v>3.2143999999999999</v>
      </c>
      <c r="AA35" s="81">
        <v>7.0203389999999999</v>
      </c>
      <c r="AB35" s="81">
        <v>1.172185</v>
      </c>
      <c r="AC35" s="81">
        <v>8.3169999999999997E-3</v>
      </c>
      <c r="AD35" s="81">
        <v>0.76466400000000001</v>
      </c>
      <c r="AE35" s="81">
        <v>2.6530000000000001E-2</v>
      </c>
      <c r="AF35" s="81">
        <v>0.28338999999999998</v>
      </c>
      <c r="AG35" s="81">
        <v>0.22808100000000001</v>
      </c>
      <c r="AH35" s="81">
        <v>8.3169999999999997E-3</v>
      </c>
      <c r="AI35" s="81">
        <v>0.24487600000000001</v>
      </c>
      <c r="AJ35" s="81">
        <v>0.20313899999999999</v>
      </c>
      <c r="AK35" s="81">
        <v>-1.4323319999999999</v>
      </c>
      <c r="AL35" s="81">
        <v>-2.8284199999999999</v>
      </c>
      <c r="AM35" s="81">
        <v>-0.455428</v>
      </c>
      <c r="AN35" s="81">
        <v>-0.34228199999999998</v>
      </c>
      <c r="AO35" s="81">
        <v>-0.33339600000000003</v>
      </c>
      <c r="AP35" s="81">
        <v>-0.30122599999999999</v>
      </c>
      <c r="AQ35" s="81">
        <v>-0.35311399999999998</v>
      </c>
      <c r="AR35" s="81">
        <v>-1.4299759999999999</v>
      </c>
      <c r="AS35" s="81">
        <v>-2.8264109999999998</v>
      </c>
      <c r="AT35" s="81">
        <v>-0.75930900000000001</v>
      </c>
      <c r="AU35" s="81">
        <v>-0.60072800000000004</v>
      </c>
      <c r="AV35" s="81">
        <v>-0.75074200000000002</v>
      </c>
      <c r="AW35" s="81">
        <v>-0.34212500000000001</v>
      </c>
      <c r="AX35" s="81">
        <v>-0.33280399999999999</v>
      </c>
      <c r="AY35" s="81">
        <v>-12.135557</v>
      </c>
      <c r="AZ35" s="81">
        <v>45.005566999999999</v>
      </c>
      <c r="BA35" s="81">
        <v>-0.19979</v>
      </c>
      <c r="BB35" s="81">
        <v>7.689E-2</v>
      </c>
      <c r="BC35" s="81">
        <v>46.357837000000004</v>
      </c>
      <c r="BD35" s="81">
        <v>-1.179068</v>
      </c>
      <c r="BE35" s="81">
        <v>-1.0739479999999999</v>
      </c>
      <c r="BF35" s="81">
        <v>4.8923319999999997</v>
      </c>
      <c r="BG35" s="81">
        <v>14.487411</v>
      </c>
      <c r="BH35" s="81">
        <v>13.141582</v>
      </c>
      <c r="BI35" s="81">
        <v>13.678768</v>
      </c>
      <c r="BJ35" s="81">
        <v>13.427129000000001</v>
      </c>
      <c r="BK35" s="81">
        <v>16.418223999999999</v>
      </c>
      <c r="BL35" s="81">
        <v>168.59508099999999</v>
      </c>
      <c r="BM35" s="81">
        <v>159.25489300000001</v>
      </c>
      <c r="BN35" s="81">
        <v>158.07582500000001</v>
      </c>
      <c r="BO35" s="81">
        <v>157.00187700000001</v>
      </c>
      <c r="BP35" s="81">
        <v>156.445381</v>
      </c>
      <c r="BQ35" s="99">
        <v>155.42158800000001</v>
      </c>
    </row>
    <row r="36" spans="1:69" x14ac:dyDescent="0.2">
      <c r="A36" s="34" t="s">
        <v>75</v>
      </c>
      <c r="B36" s="26">
        <v>43217.0002662037</v>
      </c>
      <c r="C36" s="28" t="s">
        <v>9</v>
      </c>
      <c r="D36" s="28">
        <v>106.395</v>
      </c>
      <c r="E36" s="28">
        <v>107.809</v>
      </c>
      <c r="F36" s="28">
        <v>85.3</v>
      </c>
      <c r="G36" s="29">
        <v>0.24730363423212198</v>
      </c>
      <c r="H36" s="29">
        <v>-1.3115788106744297E-2</v>
      </c>
      <c r="I36" s="28" t="s">
        <v>9</v>
      </c>
      <c r="J36" s="28">
        <v>38.985999999999997</v>
      </c>
      <c r="K36" s="28">
        <v>2.9769999999999897</v>
      </c>
      <c r="L36" s="28">
        <v>44.484000000000002</v>
      </c>
      <c r="M36" s="29">
        <v>-0.12359500044959992</v>
      </c>
      <c r="N36" s="29">
        <v>12.095733960362827</v>
      </c>
      <c r="O36" s="27" t="s">
        <v>9</v>
      </c>
      <c r="P36" s="28">
        <v>33.561999999999998</v>
      </c>
      <c r="Q36" s="28">
        <v>-5.7139999999999986</v>
      </c>
      <c r="R36" s="28">
        <v>32.238999999999997</v>
      </c>
      <c r="S36" s="29">
        <v>4.1037253016532826E-2</v>
      </c>
      <c r="T36" s="29" t="s">
        <v>234</v>
      </c>
      <c r="U36" s="30"/>
      <c r="V36" s="30"/>
      <c r="W36" s="30"/>
      <c r="X36" s="81"/>
      <c r="Y36" s="81">
        <v>5082.6000000000004</v>
      </c>
      <c r="Z36" s="81">
        <v>352.327</v>
      </c>
      <c r="AA36" s="81">
        <v>212.64400000000001</v>
      </c>
      <c r="AB36" s="81">
        <v>89.055999999999997</v>
      </c>
      <c r="AC36" s="81">
        <v>70.162000000000006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81">
        <v>0</v>
      </c>
      <c r="AL36" s="81">
        <v>0</v>
      </c>
      <c r="AM36" s="81">
        <v>25</v>
      </c>
      <c r="AN36" s="81">
        <v>25</v>
      </c>
      <c r="AO36" s="81">
        <v>25</v>
      </c>
      <c r="AP36" s="81">
        <v>75.998000000000005</v>
      </c>
      <c r="AQ36" s="81">
        <v>75.998000000000005</v>
      </c>
      <c r="AR36" s="81">
        <v>0</v>
      </c>
      <c r="AS36" s="81">
        <v>0</v>
      </c>
      <c r="AT36" s="81">
        <v>1970.1610000000001</v>
      </c>
      <c r="AU36" s="81">
        <v>-1967.883</v>
      </c>
      <c r="AV36" s="81">
        <v>1.2569999999999999</v>
      </c>
      <c r="AW36" s="81">
        <v>1.462</v>
      </c>
      <c r="AX36" s="81">
        <v>1.468</v>
      </c>
      <c r="AY36" s="81">
        <v>42.484000000000002</v>
      </c>
      <c r="AZ36" s="81">
        <v>13.7</v>
      </c>
      <c r="BA36" s="81">
        <v>0.59199999999999997</v>
      </c>
      <c r="BB36" s="81">
        <v>4.3949999999999996</v>
      </c>
      <c r="BC36" s="81">
        <v>8.891</v>
      </c>
      <c r="BD36" s="81">
        <v>8.2739999999999991</v>
      </c>
      <c r="BE36" s="81">
        <v>4.6719999999999997</v>
      </c>
      <c r="BF36" s="81">
        <v>0</v>
      </c>
      <c r="BG36" s="81">
        <v>0</v>
      </c>
      <c r="BH36" s="81">
        <v>0</v>
      </c>
      <c r="BI36" s="81">
        <v>0</v>
      </c>
      <c r="BJ36" s="81">
        <v>0</v>
      </c>
      <c r="BK36" s="81">
        <v>0</v>
      </c>
      <c r="BL36" s="81">
        <v>594.50699999999995</v>
      </c>
      <c r="BM36" s="81">
        <v>640.94600000000003</v>
      </c>
      <c r="BN36" s="81">
        <v>1095.7829999999999</v>
      </c>
      <c r="BO36" s="81">
        <v>1103.03</v>
      </c>
      <c r="BP36" s="81">
        <v>1093.7239999999999</v>
      </c>
      <c r="BQ36" s="99">
        <v>1156.105</v>
      </c>
    </row>
    <row r="37" spans="1:69" x14ac:dyDescent="0.2">
      <c r="A37" s="34" t="s">
        <v>263</v>
      </c>
      <c r="B37" s="26">
        <v>43217.757777777777</v>
      </c>
      <c r="C37" s="28" t="s">
        <v>9</v>
      </c>
      <c r="D37" s="28">
        <v>262.59283299999998</v>
      </c>
      <c r="E37" s="28">
        <v>240.498786</v>
      </c>
      <c r="F37" s="28">
        <v>164.91221200000001</v>
      </c>
      <c r="G37" s="29">
        <v>0.59231890601285464</v>
      </c>
      <c r="H37" s="29">
        <v>9.1867603023991995E-2</v>
      </c>
      <c r="I37" s="28" t="s">
        <v>9</v>
      </c>
      <c r="J37" s="28">
        <v>42.283633000000002</v>
      </c>
      <c r="K37" s="28">
        <v>20.91571900000001</v>
      </c>
      <c r="L37" s="28">
        <v>13.190718</v>
      </c>
      <c r="M37" s="29">
        <v>2.2055596215459992</v>
      </c>
      <c r="N37" s="29">
        <v>1.0216198639884184</v>
      </c>
      <c r="O37" s="27" t="s">
        <v>9</v>
      </c>
      <c r="P37" s="28">
        <v>12.324446999999999</v>
      </c>
      <c r="Q37" s="28">
        <v>-5.7143329999999999</v>
      </c>
      <c r="R37" s="28">
        <v>-7.4863629999999999</v>
      </c>
      <c r="S37" s="29" t="s">
        <v>234</v>
      </c>
      <c r="T37" s="29" t="s">
        <v>234</v>
      </c>
      <c r="U37" s="30"/>
      <c r="V37" s="30"/>
      <c r="W37" s="30"/>
      <c r="X37" s="81"/>
      <c r="Y37" s="81">
        <v>580</v>
      </c>
      <c r="Z37" s="81">
        <v>923.67906500000004</v>
      </c>
      <c r="AA37" s="81">
        <v>773.25109099999997</v>
      </c>
      <c r="AB37" s="81">
        <v>257.86937899999998</v>
      </c>
      <c r="AC37" s="81">
        <v>260.39868799999999</v>
      </c>
      <c r="AD37" s="81">
        <v>256.91556800000001</v>
      </c>
      <c r="AE37" s="81">
        <v>263.60731399999997</v>
      </c>
      <c r="AF37" s="81">
        <v>48.429898999999999</v>
      </c>
      <c r="AG37" s="81">
        <v>68.153396999999998</v>
      </c>
      <c r="AH37" s="81">
        <v>75.344406000000006</v>
      </c>
      <c r="AI37" s="81">
        <v>64.987865999999997</v>
      </c>
      <c r="AJ37" s="81">
        <v>83.906902000000002</v>
      </c>
      <c r="AK37" s="81">
        <v>66.378381000000005</v>
      </c>
      <c r="AL37" s="81">
        <v>92.525133999999994</v>
      </c>
      <c r="AM37" s="81">
        <v>8.2326370000000004</v>
      </c>
      <c r="AN37" s="81">
        <v>15.023923</v>
      </c>
      <c r="AO37" s="81">
        <v>27.901572000000002</v>
      </c>
      <c r="AP37" s="81">
        <v>15.220249000000001</v>
      </c>
      <c r="AQ37" s="81">
        <v>35.399921999999997</v>
      </c>
      <c r="AR37" s="81">
        <v>86.570119000000005</v>
      </c>
      <c r="AS37" s="81">
        <v>111.67423599999999</v>
      </c>
      <c r="AT37" s="81">
        <v>49.41066</v>
      </c>
      <c r="AU37" s="81">
        <v>16.301884000000001</v>
      </c>
      <c r="AV37" s="81">
        <v>27.679127000000001</v>
      </c>
      <c r="AW37" s="81">
        <v>19.530851999999999</v>
      </c>
      <c r="AX37" s="81">
        <v>32.932830000000003</v>
      </c>
      <c r="AY37" s="81">
        <v>-3.6154190000000002</v>
      </c>
      <c r="AZ37" s="81">
        <v>11.532952</v>
      </c>
      <c r="BA37" s="81">
        <v>23.615442999999999</v>
      </c>
      <c r="BB37" s="81">
        <v>-10.136967</v>
      </c>
      <c r="BC37" s="81">
        <v>-4.015968</v>
      </c>
      <c r="BD37" s="81">
        <v>-1.02102</v>
      </c>
      <c r="BE37" s="81">
        <v>10.606297</v>
      </c>
      <c r="BF37" s="81">
        <v>349.23091199999999</v>
      </c>
      <c r="BG37" s="81">
        <v>390.05821200000003</v>
      </c>
      <c r="BH37" s="81">
        <v>374.39496400000002</v>
      </c>
      <c r="BI37" s="81">
        <v>404.529967</v>
      </c>
      <c r="BJ37" s="81">
        <v>376.50157799999999</v>
      </c>
      <c r="BK37" s="81">
        <v>471.13213000000002</v>
      </c>
      <c r="BL37" s="81">
        <v>119.674115</v>
      </c>
      <c r="BM37" s="81">
        <v>109.555453</v>
      </c>
      <c r="BN37" s="81">
        <v>108.519812</v>
      </c>
      <c r="BO37" s="81">
        <v>117.57898400000001</v>
      </c>
      <c r="BP37" s="81">
        <v>148.90585999999999</v>
      </c>
      <c r="BQ37" s="99">
        <v>157.67961500000001</v>
      </c>
    </row>
    <row r="38" spans="1:69" x14ac:dyDescent="0.2">
      <c r="A38" s="34" t="s">
        <v>264</v>
      </c>
      <c r="B38" s="26">
        <v>43217.758020833331</v>
      </c>
      <c r="C38" s="28" t="s">
        <v>9</v>
      </c>
      <c r="D38" s="28">
        <v>5.2872199999999996</v>
      </c>
      <c r="E38" s="28">
        <v>53.499527</v>
      </c>
      <c r="F38" s="28">
        <v>3.8470230000000001</v>
      </c>
      <c r="G38" s="29">
        <v>0.37436662063106962</v>
      </c>
      <c r="H38" s="29">
        <v>-0.90117258419873503</v>
      </c>
      <c r="I38" s="28" t="s">
        <v>9</v>
      </c>
      <c r="J38" s="28">
        <v>4.0254050000000001</v>
      </c>
      <c r="K38" s="28">
        <v>33.626761000000002</v>
      </c>
      <c r="L38" s="28">
        <v>0.82845899999999995</v>
      </c>
      <c r="M38" s="29">
        <v>3.8589067171700719</v>
      </c>
      <c r="N38" s="29">
        <v>-0.88029162249673709</v>
      </c>
      <c r="O38" s="27" t="s">
        <v>9</v>
      </c>
      <c r="P38" s="28">
        <v>4.0894139999999997</v>
      </c>
      <c r="Q38" s="28">
        <v>33.783321000000001</v>
      </c>
      <c r="R38" s="28">
        <v>0.95754899999999998</v>
      </c>
      <c r="S38" s="29">
        <v>3.2707099062293414</v>
      </c>
      <c r="T38" s="29">
        <v>-0.87895168743179508</v>
      </c>
      <c r="U38" s="30"/>
      <c r="V38" s="30"/>
      <c r="W38" s="30"/>
      <c r="X38" s="81"/>
      <c r="Y38" s="81">
        <v>56.279999999999994</v>
      </c>
      <c r="Z38" s="81">
        <v>81.074551999999997</v>
      </c>
      <c r="AA38" s="81">
        <v>35.766720999999997</v>
      </c>
      <c r="AB38" s="81">
        <v>18.682047000000001</v>
      </c>
      <c r="AC38" s="81">
        <v>5.0459550000000002</v>
      </c>
      <c r="AD38" s="81">
        <v>39.376280000000001</v>
      </c>
      <c r="AE38" s="81">
        <v>2.539209</v>
      </c>
      <c r="AF38" s="81">
        <v>1.380428</v>
      </c>
      <c r="AG38" s="81">
        <v>2.1764100000000002</v>
      </c>
      <c r="AH38" s="81">
        <v>1.778214</v>
      </c>
      <c r="AI38" s="81">
        <v>34.041227999999997</v>
      </c>
      <c r="AJ38" s="81">
        <v>4.4583199999999996</v>
      </c>
      <c r="AK38" s="81">
        <v>37.330117000000001</v>
      </c>
      <c r="AL38" s="81">
        <v>0.98107200000000006</v>
      </c>
      <c r="AM38" s="81">
        <v>0.80938500000000002</v>
      </c>
      <c r="AN38" s="81">
        <v>1.729066</v>
      </c>
      <c r="AO38" s="81">
        <v>1.192877</v>
      </c>
      <c r="AP38" s="81">
        <v>33.598788999999996</v>
      </c>
      <c r="AQ38" s="81">
        <v>3.9947020000000002</v>
      </c>
      <c r="AR38" s="81">
        <v>37.416004000000001</v>
      </c>
      <c r="AS38" s="81">
        <v>1.031161</v>
      </c>
      <c r="AT38" s="81">
        <v>-1.5075540000000001</v>
      </c>
      <c r="AU38" s="81">
        <v>0.48950700000000003</v>
      </c>
      <c r="AV38" s="81">
        <v>1.2156499999999999</v>
      </c>
      <c r="AW38" s="81">
        <v>1.7480150000000001</v>
      </c>
      <c r="AX38" s="81">
        <v>1.212769</v>
      </c>
      <c r="AY38" s="81">
        <v>37.978631999999998</v>
      </c>
      <c r="AZ38" s="81">
        <v>1.523933</v>
      </c>
      <c r="BA38" s="81">
        <v>-1.403794</v>
      </c>
      <c r="BB38" s="81">
        <v>0.59235800000000005</v>
      </c>
      <c r="BC38" s="81">
        <v>1.4014169999999999</v>
      </c>
      <c r="BD38" s="81">
        <v>1.907473</v>
      </c>
      <c r="BE38" s="81">
        <v>1.3302890000000001</v>
      </c>
      <c r="BF38" s="81">
        <v>-22.836919999999999</v>
      </c>
      <c r="BG38" s="81">
        <v>-23.533829000000001</v>
      </c>
      <c r="BH38" s="81">
        <v>-24.470186000000002</v>
      </c>
      <c r="BI38" s="81">
        <v>-24.802886999999998</v>
      </c>
      <c r="BJ38" s="81">
        <v>-14.692216</v>
      </c>
      <c r="BK38" s="81">
        <v>-16.690097000000002</v>
      </c>
      <c r="BL38" s="81">
        <v>32.564965000000001</v>
      </c>
      <c r="BM38" s="81">
        <v>33.221854</v>
      </c>
      <c r="BN38" s="81">
        <v>35.114047999999997</v>
      </c>
      <c r="BO38" s="81">
        <v>36.432831</v>
      </c>
      <c r="BP38" s="81">
        <v>70.215868999999998</v>
      </c>
      <c r="BQ38" s="99">
        <v>74.305283000000003</v>
      </c>
    </row>
    <row r="39" spans="1:69" x14ac:dyDescent="0.2">
      <c r="A39" s="34" t="s">
        <v>265</v>
      </c>
      <c r="B39" s="26">
        <v>43217.758796296293</v>
      </c>
      <c r="C39" s="28" t="s">
        <v>9</v>
      </c>
      <c r="D39" s="28">
        <v>0</v>
      </c>
      <c r="E39" s="28">
        <v>0</v>
      </c>
      <c r="F39" s="28">
        <v>0</v>
      </c>
      <c r="G39" s="29" t="s">
        <v>234</v>
      </c>
      <c r="H39" s="29" t="s">
        <v>234</v>
      </c>
      <c r="I39" s="28" t="s">
        <v>9</v>
      </c>
      <c r="J39" s="28">
        <v>28.737096999999999</v>
      </c>
      <c r="K39" s="28">
        <v>27.698415999999995</v>
      </c>
      <c r="L39" s="28">
        <v>29.057617</v>
      </c>
      <c r="M39" s="29">
        <v>-1.1030498474806194E-2</v>
      </c>
      <c r="N39" s="29">
        <v>3.7499653409783562E-2</v>
      </c>
      <c r="O39" s="27" t="s">
        <v>9</v>
      </c>
      <c r="P39" s="28">
        <v>6.0759239999999997</v>
      </c>
      <c r="Q39" s="28">
        <v>4.6697720000000018</v>
      </c>
      <c r="R39" s="28">
        <v>6.9805099999999998</v>
      </c>
      <c r="S39" s="29">
        <v>-0.12958737971867385</v>
      </c>
      <c r="T39" s="29">
        <v>0.30111791325143877</v>
      </c>
      <c r="U39" s="30"/>
      <c r="V39" s="30"/>
      <c r="W39" s="30"/>
      <c r="X39" s="81"/>
      <c r="Y39" s="81">
        <v>114.4</v>
      </c>
      <c r="Z39" s="81">
        <v>131.92935800000001</v>
      </c>
      <c r="AA39" s="81">
        <v>134.81527399999999</v>
      </c>
      <c r="AB39" s="81">
        <v>33.183875</v>
      </c>
      <c r="AC39" s="81">
        <v>32.809351999999997</v>
      </c>
      <c r="AD39" s="81">
        <v>131.92935800000001</v>
      </c>
      <c r="AE39" s="81">
        <v>134.81527399999999</v>
      </c>
      <c r="AF39" s="81">
        <v>33.357861999999997</v>
      </c>
      <c r="AG39" s="81">
        <v>33.183875</v>
      </c>
      <c r="AH39" s="81">
        <v>32.809351999999997</v>
      </c>
      <c r="AI39" s="81">
        <v>32.578268999999999</v>
      </c>
      <c r="AJ39" s="81">
        <v>33.275306999999998</v>
      </c>
      <c r="AK39" s="81">
        <v>112.376259</v>
      </c>
      <c r="AL39" s="81">
        <v>115.407928</v>
      </c>
      <c r="AM39" s="81">
        <v>28.876823999999999</v>
      </c>
      <c r="AN39" s="81">
        <v>27.286352000000001</v>
      </c>
      <c r="AO39" s="81">
        <v>28.574611000000001</v>
      </c>
      <c r="AP39" s="81">
        <v>27.638472</v>
      </c>
      <c r="AQ39" s="81">
        <v>28.679960000000001</v>
      </c>
      <c r="AR39" s="81">
        <v>112.618111</v>
      </c>
      <c r="AS39" s="81">
        <v>115.58872100000001</v>
      </c>
      <c r="AT39" s="81">
        <v>30.212181000000001</v>
      </c>
      <c r="AU39" s="81">
        <v>27.540462000000002</v>
      </c>
      <c r="AV39" s="81">
        <v>28.347857999999999</v>
      </c>
      <c r="AW39" s="81">
        <v>27.226811000000001</v>
      </c>
      <c r="AX39" s="81">
        <v>28.635266999999999</v>
      </c>
      <c r="AY39" s="81">
        <v>22.970330000000001</v>
      </c>
      <c r="AZ39" s="81">
        <v>25.391984999999998</v>
      </c>
      <c r="BA39" s="81">
        <v>5.8110390000000001</v>
      </c>
      <c r="BB39" s="81">
        <v>6.4405130000000002</v>
      </c>
      <c r="BC39" s="81">
        <v>6.941592</v>
      </c>
      <c r="BD39" s="81">
        <v>5.2658170000000002</v>
      </c>
      <c r="BE39" s="81">
        <v>6.0542299999999996</v>
      </c>
      <c r="BF39" s="81">
        <v>253.52643</v>
      </c>
      <c r="BG39" s="81">
        <v>296.60278299999999</v>
      </c>
      <c r="BH39" s="81">
        <v>150.24596500000001</v>
      </c>
      <c r="BI39" s="81">
        <v>78.991366999999997</v>
      </c>
      <c r="BJ39" s="81">
        <v>58.156841</v>
      </c>
      <c r="BK39" s="81">
        <v>-2.0357789999999998</v>
      </c>
      <c r="BL39" s="81">
        <v>149.94610499999999</v>
      </c>
      <c r="BM39" s="81">
        <v>156.926616</v>
      </c>
      <c r="BN39" s="81">
        <v>162.19243399999999</v>
      </c>
      <c r="BO39" s="81">
        <v>145.96187800000001</v>
      </c>
      <c r="BP39" s="81">
        <v>150.641357</v>
      </c>
      <c r="BQ39" s="99">
        <v>156.71728100000001</v>
      </c>
    </row>
    <row r="40" spans="1:69" x14ac:dyDescent="0.2">
      <c r="A40" s="34" t="s">
        <v>164</v>
      </c>
      <c r="B40" s="26">
        <v>43217.759293981479</v>
      </c>
      <c r="C40" s="28" t="s">
        <v>183</v>
      </c>
      <c r="D40" s="28">
        <v>161.238901</v>
      </c>
      <c r="E40" s="28">
        <v>159.15626100000003</v>
      </c>
      <c r="F40" s="28">
        <v>153.35540900000001</v>
      </c>
      <c r="G40" s="29">
        <v>5.1406677152157076E-2</v>
      </c>
      <c r="H40" s="29">
        <v>1.3085504691518146E-2</v>
      </c>
      <c r="I40" s="28" t="s">
        <v>183</v>
      </c>
      <c r="J40" s="28">
        <v>14.137693000000001</v>
      </c>
      <c r="K40" s="28">
        <v>14.174754</v>
      </c>
      <c r="L40" s="28">
        <v>17.584592000000001</v>
      </c>
      <c r="M40" s="29">
        <v>-0.19601813906174226</v>
      </c>
      <c r="N40" s="29">
        <v>-2.6145780025529364E-3</v>
      </c>
      <c r="O40" s="27" t="s">
        <v>183</v>
      </c>
      <c r="P40" s="28">
        <v>19.525957999999999</v>
      </c>
      <c r="Q40" s="28">
        <v>12.251180999999995</v>
      </c>
      <c r="R40" s="28">
        <v>15.523383000000001</v>
      </c>
      <c r="S40" s="29">
        <v>0.25784167020809812</v>
      </c>
      <c r="T40" s="29">
        <v>0.59380209956901342</v>
      </c>
      <c r="U40" s="30"/>
      <c r="V40" s="30"/>
      <c r="W40" s="30"/>
      <c r="X40" s="81"/>
      <c r="Y40" s="81">
        <v>403.01550000000003</v>
      </c>
      <c r="Z40" s="81">
        <v>649.56614100000002</v>
      </c>
      <c r="AA40" s="81">
        <v>637.51996999999994</v>
      </c>
      <c r="AB40" s="81">
        <v>158.554856</v>
      </c>
      <c r="AC40" s="81">
        <v>178.49961500000001</v>
      </c>
      <c r="AD40" s="81">
        <v>97.873942</v>
      </c>
      <c r="AE40" s="81">
        <v>106.21763900000001</v>
      </c>
      <c r="AF40" s="81">
        <v>25.747</v>
      </c>
      <c r="AG40" s="81">
        <v>20.098004</v>
      </c>
      <c r="AH40" s="81">
        <v>26.128989000000001</v>
      </c>
      <c r="AI40" s="81">
        <v>25.89995</v>
      </c>
      <c r="AJ40" s="81">
        <v>25.440545</v>
      </c>
      <c r="AK40" s="81">
        <v>46.369912999999997</v>
      </c>
      <c r="AL40" s="81">
        <v>52.016182999999998</v>
      </c>
      <c r="AM40" s="81">
        <v>14.409855</v>
      </c>
      <c r="AN40" s="81">
        <v>8.1289750000000005</v>
      </c>
      <c r="AO40" s="81">
        <v>12.998322</v>
      </c>
      <c r="AP40" s="81">
        <v>10.832762000000001</v>
      </c>
      <c r="AQ40" s="81">
        <v>10.737857</v>
      </c>
      <c r="AR40" s="81">
        <v>59.390743999999998</v>
      </c>
      <c r="AS40" s="81">
        <v>64.236065999999994</v>
      </c>
      <c r="AT40" s="81">
        <v>13.522831999999999</v>
      </c>
      <c r="AU40" s="81">
        <v>17.033373000000001</v>
      </c>
      <c r="AV40" s="81">
        <v>16.431059000000001</v>
      </c>
      <c r="AW40" s="81">
        <v>11.371320000000001</v>
      </c>
      <c r="AX40" s="81">
        <v>16.260078</v>
      </c>
      <c r="AY40" s="81">
        <v>59.312095999999997</v>
      </c>
      <c r="AZ40" s="81">
        <v>59.689180999999998</v>
      </c>
      <c r="BA40" s="81">
        <v>13.738417999999999</v>
      </c>
      <c r="BB40" s="81">
        <v>16.362555</v>
      </c>
      <c r="BC40" s="81">
        <v>12.846133999999999</v>
      </c>
      <c r="BD40" s="81">
        <v>9.9314440000000008</v>
      </c>
      <c r="BE40" s="81">
        <v>21.606090999999999</v>
      </c>
      <c r="BF40" s="81">
        <v>-1.2472760000000001</v>
      </c>
      <c r="BG40" s="81">
        <v>-21.46247</v>
      </c>
      <c r="BH40" s="81">
        <v>2.799423</v>
      </c>
      <c r="BI40" s="81">
        <v>-1.2017199999999999</v>
      </c>
      <c r="BJ40" s="81">
        <v>2.8702019999999999</v>
      </c>
      <c r="BK40" s="81">
        <v>-2.7000310000000001</v>
      </c>
      <c r="BL40" s="81">
        <v>418.93293499999999</v>
      </c>
      <c r="BM40" s="81">
        <v>387.86373300000002</v>
      </c>
      <c r="BN40" s="81">
        <v>397.41981600000003</v>
      </c>
      <c r="BO40" s="81">
        <v>419.18274700000001</v>
      </c>
      <c r="BP40" s="81">
        <v>501.49218100000002</v>
      </c>
      <c r="BQ40" s="99">
        <v>497.32765599999999</v>
      </c>
    </row>
    <row r="41" spans="1:69" x14ac:dyDescent="0.2">
      <c r="A41" s="34" t="s">
        <v>266</v>
      </c>
      <c r="B41" s="26">
        <v>43217.760520833333</v>
      </c>
      <c r="C41" s="28" t="s">
        <v>9</v>
      </c>
      <c r="D41" s="28">
        <v>91.989790999999997</v>
      </c>
      <c r="E41" s="28">
        <v>79.928007000000008</v>
      </c>
      <c r="F41" s="28">
        <v>54.907432</v>
      </c>
      <c r="G41" s="29">
        <v>0.67536137912987804</v>
      </c>
      <c r="H41" s="29">
        <v>0.15090810408922106</v>
      </c>
      <c r="I41" s="28" t="s">
        <v>9</v>
      </c>
      <c r="J41" s="28">
        <v>17.093377</v>
      </c>
      <c r="K41" s="28">
        <v>8.7259750000000054</v>
      </c>
      <c r="L41" s="28">
        <v>11.676211</v>
      </c>
      <c r="M41" s="29">
        <v>0.46394896426589072</v>
      </c>
      <c r="N41" s="29">
        <v>0.95890740003265984</v>
      </c>
      <c r="O41" s="27" t="s">
        <v>9</v>
      </c>
      <c r="P41" s="28">
        <v>10.869279000000001</v>
      </c>
      <c r="Q41" s="28">
        <v>11.130867999999996</v>
      </c>
      <c r="R41" s="28">
        <v>9.5992960000000007</v>
      </c>
      <c r="S41" s="29">
        <v>0.13229959780383882</v>
      </c>
      <c r="T41" s="29">
        <v>-2.3501222007124234E-2</v>
      </c>
      <c r="U41" s="30"/>
      <c r="V41" s="30"/>
      <c r="W41" s="30"/>
      <c r="X41" s="81"/>
      <c r="Y41" s="81">
        <v>320.12400000000002</v>
      </c>
      <c r="Z41" s="81">
        <v>272.93024200000002</v>
      </c>
      <c r="AA41" s="81">
        <v>167.699434</v>
      </c>
      <c r="AB41" s="81">
        <v>67.549465999999995</v>
      </c>
      <c r="AC41" s="81">
        <v>70.545337000000004</v>
      </c>
      <c r="AD41" s="81">
        <v>66.550289000000006</v>
      </c>
      <c r="AE41" s="81">
        <v>31.767621999999999</v>
      </c>
      <c r="AF41" s="81">
        <v>14.908566</v>
      </c>
      <c r="AG41" s="81">
        <v>18.079858999999999</v>
      </c>
      <c r="AH41" s="81">
        <v>19.817762999999999</v>
      </c>
      <c r="AI41" s="81">
        <v>13.744101000000001</v>
      </c>
      <c r="AJ41" s="81">
        <v>23.404121</v>
      </c>
      <c r="AK41" s="81">
        <v>42.703457</v>
      </c>
      <c r="AL41" s="81">
        <v>13.156758</v>
      </c>
      <c r="AM41" s="81">
        <v>10.062203</v>
      </c>
      <c r="AN41" s="81">
        <v>12.071469</v>
      </c>
      <c r="AO41" s="81">
        <v>13.504618000000001</v>
      </c>
      <c r="AP41" s="81">
        <v>7.0651669999999998</v>
      </c>
      <c r="AQ41" s="81">
        <v>15.282829</v>
      </c>
      <c r="AR41" s="81">
        <v>48.187499000000003</v>
      </c>
      <c r="AS41" s="81">
        <v>18.907713999999999</v>
      </c>
      <c r="AT41" s="81">
        <v>4.9713240000000001</v>
      </c>
      <c r="AU41" s="81">
        <v>4.7109930000000002</v>
      </c>
      <c r="AV41" s="81">
        <v>2.5550459999999999</v>
      </c>
      <c r="AW41" s="81">
        <v>12.82569</v>
      </c>
      <c r="AX41" s="81">
        <v>14.959623000000001</v>
      </c>
      <c r="AY41" s="81">
        <v>41.864227999999997</v>
      </c>
      <c r="AZ41" s="81">
        <v>14.456042999999999</v>
      </c>
      <c r="BA41" s="81">
        <v>4.6303330000000003</v>
      </c>
      <c r="BB41" s="81">
        <v>2.380935</v>
      </c>
      <c r="BC41" s="81">
        <v>2.0687630000000001</v>
      </c>
      <c r="BD41" s="81">
        <v>10.148709</v>
      </c>
      <c r="BE41" s="81">
        <v>10.985355</v>
      </c>
      <c r="BF41" s="81">
        <v>22.454657000000001</v>
      </c>
      <c r="BG41" s="81">
        <v>11.639937</v>
      </c>
      <c r="BH41" s="81">
        <v>21.792211999999999</v>
      </c>
      <c r="BI41" s="81">
        <v>33.635981999999998</v>
      </c>
      <c r="BJ41" s="81">
        <v>35.689107</v>
      </c>
      <c r="BK41" s="81">
        <v>40.693902000000001</v>
      </c>
      <c r="BL41" s="81">
        <v>128.550848</v>
      </c>
      <c r="BM41" s="81">
        <v>138.08984000000001</v>
      </c>
      <c r="BN41" s="81">
        <v>140.08173099999999</v>
      </c>
      <c r="BO41" s="81">
        <v>150.88752299999999</v>
      </c>
      <c r="BP41" s="81">
        <v>162.391649</v>
      </c>
      <c r="BQ41" s="99">
        <v>173.83962500000001</v>
      </c>
    </row>
    <row r="42" spans="1:69" x14ac:dyDescent="0.2">
      <c r="A42" s="34" t="s">
        <v>267</v>
      </c>
      <c r="B42" s="26">
        <v>43217.76054398148</v>
      </c>
      <c r="C42" s="28" t="s">
        <v>9</v>
      </c>
      <c r="D42" s="28">
        <v>238.17920699999999</v>
      </c>
      <c r="E42" s="28">
        <v>222.12652600000001</v>
      </c>
      <c r="F42" s="28">
        <v>162.60765000000001</v>
      </c>
      <c r="G42" s="29">
        <v>0.46474785780373784</v>
      </c>
      <c r="H42" s="29">
        <v>7.2268185565554477E-2</v>
      </c>
      <c r="I42" s="28" t="s">
        <v>9</v>
      </c>
      <c r="J42" s="28">
        <v>23.190912999999998</v>
      </c>
      <c r="K42" s="28">
        <v>17.714405999999997</v>
      </c>
      <c r="L42" s="28">
        <v>10.949315</v>
      </c>
      <c r="M42" s="29">
        <v>1.118024095571275</v>
      </c>
      <c r="N42" s="29">
        <v>0.3091555539598676</v>
      </c>
      <c r="O42" s="27" t="s">
        <v>9</v>
      </c>
      <c r="P42" s="28">
        <v>11.617772</v>
      </c>
      <c r="Q42" s="28">
        <v>5.6890810000000016</v>
      </c>
      <c r="R42" s="28">
        <v>4.2754560000000001</v>
      </c>
      <c r="S42" s="29">
        <v>1.7173176381653792</v>
      </c>
      <c r="T42" s="29">
        <v>1.0421175230234896</v>
      </c>
      <c r="U42" s="30"/>
      <c r="V42" s="30"/>
      <c r="W42" s="30"/>
      <c r="X42" s="81"/>
      <c r="Y42" s="81">
        <v>312</v>
      </c>
      <c r="Z42" s="81">
        <v>761.50903000000005</v>
      </c>
      <c r="AA42" s="81">
        <v>521.37536899999998</v>
      </c>
      <c r="AB42" s="81">
        <v>181.612393</v>
      </c>
      <c r="AC42" s="81">
        <v>195.16246100000001</v>
      </c>
      <c r="AD42" s="81">
        <v>147.351686</v>
      </c>
      <c r="AE42" s="81">
        <v>87.392854999999997</v>
      </c>
      <c r="AF42" s="81">
        <v>29.304369999999999</v>
      </c>
      <c r="AG42" s="81">
        <v>40.200203999999999</v>
      </c>
      <c r="AH42" s="81">
        <v>37.191181</v>
      </c>
      <c r="AI42" s="81">
        <v>40.655931000000002</v>
      </c>
      <c r="AJ42" s="81">
        <v>53.986162999999998</v>
      </c>
      <c r="AK42" s="81">
        <v>39.734952999999997</v>
      </c>
      <c r="AL42" s="81">
        <v>-2.4715000000000001E-2</v>
      </c>
      <c r="AM42" s="81">
        <v>5.9667870000000001</v>
      </c>
      <c r="AN42" s="81">
        <v>10.10439</v>
      </c>
      <c r="AO42" s="81">
        <v>12.595632</v>
      </c>
      <c r="AP42" s="81">
        <v>11.068144</v>
      </c>
      <c r="AQ42" s="81">
        <v>17.132293000000001</v>
      </c>
      <c r="AR42" s="81">
        <v>60.761747</v>
      </c>
      <c r="AS42" s="81">
        <v>15.838915</v>
      </c>
      <c r="AT42" s="81">
        <v>4.4772610000000004</v>
      </c>
      <c r="AU42" s="81">
        <v>4.915178</v>
      </c>
      <c r="AV42" s="81">
        <v>2.2989380000000001</v>
      </c>
      <c r="AW42" s="81">
        <v>14.198295999999999</v>
      </c>
      <c r="AX42" s="81">
        <v>17.899730000000002</v>
      </c>
      <c r="AY42" s="81">
        <v>22.177008000000001</v>
      </c>
      <c r="AZ42" s="81">
        <v>1.9683170000000001</v>
      </c>
      <c r="BA42" s="81">
        <v>-0.85983900000000002</v>
      </c>
      <c r="BB42" s="81">
        <v>-0.92384900000000003</v>
      </c>
      <c r="BC42" s="81">
        <v>4.5041000000000002</v>
      </c>
      <c r="BD42" s="81">
        <v>5.7857979999999998</v>
      </c>
      <c r="BE42" s="81">
        <v>6.4266719999999999</v>
      </c>
      <c r="BF42" s="81">
        <v>146.46503999999999</v>
      </c>
      <c r="BG42" s="81">
        <v>161.531237</v>
      </c>
      <c r="BH42" s="81">
        <v>159.496859</v>
      </c>
      <c r="BI42" s="81">
        <v>178.55426700000001</v>
      </c>
      <c r="BJ42" s="81">
        <v>180.46140700000001</v>
      </c>
      <c r="BK42" s="81">
        <v>238.28849399999999</v>
      </c>
      <c r="BL42" s="81">
        <v>169.25659300000001</v>
      </c>
      <c r="BM42" s="81">
        <v>173.532049</v>
      </c>
      <c r="BN42" s="81">
        <v>179.317848</v>
      </c>
      <c r="BO42" s="81">
        <v>183.96978300000001</v>
      </c>
      <c r="BP42" s="81">
        <v>189.65886399999999</v>
      </c>
      <c r="BQ42" s="99">
        <v>201.276633</v>
      </c>
    </row>
    <row r="43" spans="1:69" x14ac:dyDescent="0.2">
      <c r="A43" s="34" t="s">
        <v>268</v>
      </c>
      <c r="B43" s="26">
        <v>43217.760636574072</v>
      </c>
      <c r="C43" s="28" t="s">
        <v>9</v>
      </c>
      <c r="D43" s="28">
        <v>18.398616000000001</v>
      </c>
      <c r="E43" s="28">
        <v>15.557353999999997</v>
      </c>
      <c r="F43" s="28">
        <v>12.717720999999999</v>
      </c>
      <c r="G43" s="29">
        <v>0.44669127432501488</v>
      </c>
      <c r="H43" s="29">
        <v>0.18263144233910245</v>
      </c>
      <c r="I43" s="28" t="s">
        <v>9</v>
      </c>
      <c r="J43" s="28">
        <v>1.3571679999999999</v>
      </c>
      <c r="K43" s="28">
        <v>0.45946599999999993</v>
      </c>
      <c r="L43" s="28">
        <v>1.198123</v>
      </c>
      <c r="M43" s="29">
        <v>0.13274513551613643</v>
      </c>
      <c r="N43" s="29">
        <v>1.9537941871651006</v>
      </c>
      <c r="O43" s="27" t="s">
        <v>9</v>
      </c>
      <c r="P43" s="28">
        <v>0.43589099999999997</v>
      </c>
      <c r="Q43" s="28">
        <v>-0.39940399999999987</v>
      </c>
      <c r="R43" s="28">
        <v>0.85904899999999995</v>
      </c>
      <c r="S43" s="29">
        <v>-0.49258889772294712</v>
      </c>
      <c r="T43" s="29" t="s">
        <v>234</v>
      </c>
      <c r="U43" s="30"/>
      <c r="V43" s="30"/>
      <c r="W43" s="30"/>
      <c r="X43" s="81"/>
      <c r="Y43" s="81">
        <v>84.495000000000005</v>
      </c>
      <c r="Z43" s="81">
        <v>54.671467999999997</v>
      </c>
      <c r="AA43" s="81">
        <v>41.647511000000002</v>
      </c>
      <c r="AB43" s="81">
        <v>13.846890999999999</v>
      </c>
      <c r="AC43" s="81">
        <v>12.549502</v>
      </c>
      <c r="AD43" s="81">
        <v>5.5918840000000003</v>
      </c>
      <c r="AE43" s="81">
        <v>6.3842169999999996</v>
      </c>
      <c r="AF43" s="81">
        <v>1.85972</v>
      </c>
      <c r="AG43" s="81">
        <v>1.524832</v>
      </c>
      <c r="AH43" s="81">
        <v>1.0542480000000001</v>
      </c>
      <c r="AI43" s="81">
        <v>1.153084</v>
      </c>
      <c r="AJ43" s="81">
        <v>2.0016620000000001</v>
      </c>
      <c r="AK43" s="81">
        <v>0.62402999999999997</v>
      </c>
      <c r="AL43" s="81">
        <v>2.8306469999999999</v>
      </c>
      <c r="AM43" s="81">
        <v>0.53062299999999996</v>
      </c>
      <c r="AN43" s="81">
        <v>0.37473699999999999</v>
      </c>
      <c r="AO43" s="81">
        <v>-1.6354E-2</v>
      </c>
      <c r="AP43" s="81">
        <v>-0.26497700000000002</v>
      </c>
      <c r="AQ43" s="81">
        <v>0.61482499999999995</v>
      </c>
      <c r="AR43" s="81">
        <v>3.415114</v>
      </c>
      <c r="AS43" s="81">
        <v>4.2025790000000001</v>
      </c>
      <c r="AT43" s="81">
        <v>1.3501860000000001</v>
      </c>
      <c r="AU43" s="81">
        <v>1.0969800000000001</v>
      </c>
      <c r="AV43" s="81">
        <v>1.0595209999999999</v>
      </c>
      <c r="AW43" s="81">
        <v>1.0626359999999999</v>
      </c>
      <c r="AX43" s="81">
        <v>0.69488899999999998</v>
      </c>
      <c r="AY43" s="81">
        <v>1.284529</v>
      </c>
      <c r="AZ43" s="81">
        <v>4.2208360000000003</v>
      </c>
      <c r="BA43" s="81">
        <v>0.83451200000000003</v>
      </c>
      <c r="BB43" s="81">
        <v>0.61855300000000002</v>
      </c>
      <c r="BC43" s="81">
        <v>1.8732979999999999</v>
      </c>
      <c r="BD43" s="81">
        <v>0.25251499999999999</v>
      </c>
      <c r="BE43" s="81">
        <v>0.57236799999999999</v>
      </c>
      <c r="BF43" s="81">
        <v>8.6057790000000001</v>
      </c>
      <c r="BG43" s="81">
        <v>9.4827969999999997</v>
      </c>
      <c r="BH43" s="81">
        <v>7.6345460000000003</v>
      </c>
      <c r="BI43" s="81">
        <v>9.5343269999999993</v>
      </c>
      <c r="BJ43" s="81">
        <v>11.7676</v>
      </c>
      <c r="BK43" s="81">
        <v>2.8531589999999998</v>
      </c>
      <c r="BL43" s="81">
        <v>60.551206999999998</v>
      </c>
      <c r="BM43" s="81">
        <v>61.410257999999999</v>
      </c>
      <c r="BN43" s="81">
        <v>61.650230000000001</v>
      </c>
      <c r="BO43" s="81">
        <v>62.222596000000003</v>
      </c>
      <c r="BP43" s="81">
        <v>61.384887999999997</v>
      </c>
      <c r="BQ43" s="99">
        <v>61.820777999999997</v>
      </c>
    </row>
    <row r="44" spans="1:69" x14ac:dyDescent="0.2">
      <c r="A44" s="34" t="s">
        <v>133</v>
      </c>
      <c r="B44" s="26">
        <v>43217.760983796295</v>
      </c>
      <c r="C44" s="28">
        <v>2943.6666666666665</v>
      </c>
      <c r="D44" s="28">
        <v>3085.9259999999999</v>
      </c>
      <c r="E44" s="28">
        <v>3374.5981700000011</v>
      </c>
      <c r="F44" s="28">
        <v>2621.221</v>
      </c>
      <c r="G44" s="29">
        <v>0.17728570006115474</v>
      </c>
      <c r="H44" s="29">
        <v>-8.5542679589612036E-2</v>
      </c>
      <c r="I44" s="28">
        <v>675.5</v>
      </c>
      <c r="J44" s="28">
        <v>677.01599999999996</v>
      </c>
      <c r="K44" s="28">
        <v>623.94831899999986</v>
      </c>
      <c r="L44" s="28">
        <v>613.971</v>
      </c>
      <c r="M44" s="29">
        <v>0.10268400299036928</v>
      </c>
      <c r="N44" s="29">
        <v>8.5051404714178158E-2</v>
      </c>
      <c r="O44" s="27">
        <v>380.83333333333331</v>
      </c>
      <c r="P44" s="28">
        <v>393.26400000000001</v>
      </c>
      <c r="Q44" s="28">
        <v>358.17476000000011</v>
      </c>
      <c r="R44" s="28">
        <v>451.23200000000003</v>
      </c>
      <c r="S44" s="29">
        <v>-0.12846606623643719</v>
      </c>
      <c r="T44" s="29">
        <v>9.7966813741984238E-2</v>
      </c>
      <c r="U44" s="30"/>
      <c r="V44" s="30"/>
      <c r="W44" s="30"/>
      <c r="X44" s="81"/>
      <c r="Y44" s="81">
        <v>10732.499999999998</v>
      </c>
      <c r="Z44" s="81">
        <v>11318.495000000001</v>
      </c>
      <c r="AA44" s="81">
        <v>8569.4639999999999</v>
      </c>
      <c r="AB44" s="81">
        <v>2722.947361</v>
      </c>
      <c r="AC44" s="81">
        <v>2599.7284690000001</v>
      </c>
      <c r="AD44" s="81">
        <v>3630.3420000000001</v>
      </c>
      <c r="AE44" s="81">
        <v>2677.9110000000001</v>
      </c>
      <c r="AF44" s="81">
        <v>908.03399999999999</v>
      </c>
      <c r="AG44" s="81">
        <v>795.29310799999996</v>
      </c>
      <c r="AH44" s="81">
        <v>762.83576800000003</v>
      </c>
      <c r="AI44" s="81">
        <v>1216.2251679999999</v>
      </c>
      <c r="AJ44" s="81">
        <v>1005.583</v>
      </c>
      <c r="AK44" s="81">
        <v>1478.287</v>
      </c>
      <c r="AL44" s="81">
        <v>787.47900000000004</v>
      </c>
      <c r="AM44" s="81">
        <v>370.21800000000002</v>
      </c>
      <c r="AN44" s="81">
        <v>363.95398699999998</v>
      </c>
      <c r="AO44" s="81">
        <v>353.44071400000001</v>
      </c>
      <c r="AP44" s="81">
        <v>390.674217</v>
      </c>
      <c r="AQ44" s="81">
        <v>427.33600000000001</v>
      </c>
      <c r="AR44" s="81">
        <v>2446.4609999999998</v>
      </c>
      <c r="AS44" s="81">
        <v>1597.12</v>
      </c>
      <c r="AT44" s="81">
        <v>390.59527600000001</v>
      </c>
      <c r="AU44" s="81">
        <v>408.795638</v>
      </c>
      <c r="AV44" s="81">
        <v>409.299891</v>
      </c>
      <c r="AW44" s="81">
        <v>607.56842400000005</v>
      </c>
      <c r="AX44" s="81">
        <v>600.97325699999999</v>
      </c>
      <c r="AY44" s="81">
        <v>1225.42</v>
      </c>
      <c r="AZ44" s="81">
        <v>743.35799999999995</v>
      </c>
      <c r="BA44" s="81">
        <v>169.92194799999999</v>
      </c>
      <c r="BB44" s="81">
        <v>162.30581599999999</v>
      </c>
      <c r="BC44" s="81">
        <v>283.56794300000001</v>
      </c>
      <c r="BD44" s="81">
        <v>253.67111199999999</v>
      </c>
      <c r="BE44" s="81">
        <v>276.74211300000002</v>
      </c>
      <c r="BF44" s="81">
        <v>2517.944</v>
      </c>
      <c r="BG44" s="81">
        <v>2466.2742739999999</v>
      </c>
      <c r="BH44" s="81">
        <v>2514.7263939999998</v>
      </c>
      <c r="BI44" s="81">
        <v>2639.6049240000002</v>
      </c>
      <c r="BJ44" s="81">
        <v>2362.9560000000001</v>
      </c>
      <c r="BK44" s="81">
        <v>2615.806</v>
      </c>
      <c r="BL44" s="81">
        <v>8546.3130000000001</v>
      </c>
      <c r="BM44" s="81">
        <v>8831.3829019999994</v>
      </c>
      <c r="BN44" s="81">
        <v>8990.9294900000004</v>
      </c>
      <c r="BO44" s="81">
        <v>9379.8503970000002</v>
      </c>
      <c r="BP44" s="81">
        <v>9836.5740000000005</v>
      </c>
      <c r="BQ44" s="99">
        <v>10150.058999999999</v>
      </c>
    </row>
    <row r="45" spans="1:69" x14ac:dyDescent="0.2">
      <c r="A45" s="34" t="s">
        <v>52</v>
      </c>
      <c r="B45" s="26">
        <v>43217.762407407405</v>
      </c>
      <c r="C45" s="28">
        <v>1196.0207966793321</v>
      </c>
      <c r="D45" s="28">
        <v>1139.502</v>
      </c>
      <c r="E45" s="28">
        <v>1462.5569999999998</v>
      </c>
      <c r="F45" s="28">
        <v>899.94</v>
      </c>
      <c r="G45" s="29">
        <v>0.26619774651643424</v>
      </c>
      <c r="H45" s="29">
        <v>-0.22088369889173542</v>
      </c>
      <c r="I45" s="28">
        <v>463.17327962483915</v>
      </c>
      <c r="J45" s="28">
        <v>417.07400000000001</v>
      </c>
      <c r="K45" s="28">
        <v>717.85899999999992</v>
      </c>
      <c r="L45" s="28">
        <v>297.51499999999999</v>
      </c>
      <c r="M45" s="29">
        <v>0.40185872981194226</v>
      </c>
      <c r="N45" s="29">
        <v>-0.41900289611191044</v>
      </c>
      <c r="O45" s="27">
        <v>72.640741250083323</v>
      </c>
      <c r="P45" s="28">
        <v>33.609000000000002</v>
      </c>
      <c r="Q45" s="28">
        <v>65.275000000000091</v>
      </c>
      <c r="R45" s="28">
        <v>38.664999999999999</v>
      </c>
      <c r="S45" s="29">
        <v>-0.13076425708004646</v>
      </c>
      <c r="T45" s="29">
        <v>-0.48511681348142544</v>
      </c>
      <c r="U45" s="30"/>
      <c r="V45" s="30"/>
      <c r="W45" s="30"/>
      <c r="X45" s="81"/>
      <c r="Y45" s="81">
        <v>8580.703125</v>
      </c>
      <c r="Z45" s="81">
        <v>4686.0159999999996</v>
      </c>
      <c r="AA45" s="81">
        <v>3721.9859999999999</v>
      </c>
      <c r="AB45" s="81">
        <v>1000.831</v>
      </c>
      <c r="AC45" s="81">
        <v>1322.6880000000001</v>
      </c>
      <c r="AD45" s="81">
        <v>2059.6579999999999</v>
      </c>
      <c r="AE45" s="81">
        <v>1656.5550000000001</v>
      </c>
      <c r="AF45" s="81">
        <v>331.97300000000001</v>
      </c>
      <c r="AG45" s="81">
        <v>444.96800000000002</v>
      </c>
      <c r="AH45" s="81">
        <v>670.48800000000006</v>
      </c>
      <c r="AI45" s="81">
        <v>692.71299999999997</v>
      </c>
      <c r="AJ45" s="81">
        <v>479.17899999999997</v>
      </c>
      <c r="AK45" s="81">
        <v>1397.886</v>
      </c>
      <c r="AL45" s="81">
        <v>1054.7059999999999</v>
      </c>
      <c r="AM45" s="81">
        <v>180.98500000000001</v>
      </c>
      <c r="AN45" s="81">
        <v>298.09500000000003</v>
      </c>
      <c r="AO45" s="81">
        <v>505.78699999999998</v>
      </c>
      <c r="AP45" s="81">
        <v>493.50299999999999</v>
      </c>
      <c r="AQ45" s="81">
        <v>280.00099999999998</v>
      </c>
      <c r="AR45" s="81">
        <v>1978.7329999999999</v>
      </c>
      <c r="AS45" s="81">
        <v>1406.171</v>
      </c>
      <c r="AT45" s="81">
        <v>293.89600000000002</v>
      </c>
      <c r="AU45" s="81">
        <v>403.65600000000001</v>
      </c>
      <c r="AV45" s="81">
        <v>526.84500000000003</v>
      </c>
      <c r="AW45" s="81">
        <v>332.32499999999999</v>
      </c>
      <c r="AX45" s="81">
        <v>631.03399999999999</v>
      </c>
      <c r="AY45" s="81">
        <v>718.23400000000004</v>
      </c>
      <c r="AZ45" s="81">
        <v>424.34100000000001</v>
      </c>
      <c r="BA45" s="81">
        <v>55.256999999999998</v>
      </c>
      <c r="BB45" s="81">
        <v>256.54000000000002</v>
      </c>
      <c r="BC45" s="81">
        <v>65.072999999999993</v>
      </c>
      <c r="BD45" s="81">
        <v>189.857</v>
      </c>
      <c r="BE45" s="81">
        <v>417.09100000000001</v>
      </c>
      <c r="BF45" s="81">
        <v>2824.578</v>
      </c>
      <c r="BG45" s="81">
        <v>3616.6129999999998</v>
      </c>
      <c r="BH45" s="81">
        <v>3321.6909999999998</v>
      </c>
      <c r="BI45" s="81">
        <v>2744.6819999999998</v>
      </c>
      <c r="BJ45" s="81">
        <v>2646.7919999999999</v>
      </c>
      <c r="BK45" s="81">
        <v>3685.6840000000002</v>
      </c>
      <c r="BL45" s="81">
        <v>2997.9780000000001</v>
      </c>
      <c r="BM45" s="81">
        <v>2971.4389999999999</v>
      </c>
      <c r="BN45" s="81">
        <v>3227.0790000000002</v>
      </c>
      <c r="BO45" s="81">
        <v>3766.8809999999999</v>
      </c>
      <c r="BP45" s="81">
        <v>4034.498</v>
      </c>
      <c r="BQ45" s="99">
        <v>4012.3090000000002</v>
      </c>
    </row>
    <row r="46" spans="1:69" x14ac:dyDescent="0.2">
      <c r="A46" s="34" t="s">
        <v>12</v>
      </c>
      <c r="B46" s="26">
        <v>43217.76353009259</v>
      </c>
      <c r="C46" s="28" t="s">
        <v>9</v>
      </c>
      <c r="D46" s="28">
        <v>497.73399999999998</v>
      </c>
      <c r="E46" s="28">
        <v>218.43499999999995</v>
      </c>
      <c r="F46" s="28">
        <v>538.81299999999999</v>
      </c>
      <c r="G46" s="29">
        <v>-7.6239808616347382E-2</v>
      </c>
      <c r="H46" s="29">
        <v>1.2786366653695613</v>
      </c>
      <c r="I46" s="28" t="s">
        <v>9</v>
      </c>
      <c r="J46" s="28">
        <v>-7.008</v>
      </c>
      <c r="K46" s="28">
        <v>16.244999999999997</v>
      </c>
      <c r="L46" s="28">
        <v>-17.321000000000002</v>
      </c>
      <c r="M46" s="29" t="s">
        <v>234</v>
      </c>
      <c r="N46" s="29" t="s">
        <v>234</v>
      </c>
      <c r="O46" s="27" t="s">
        <v>9</v>
      </c>
      <c r="P46" s="28">
        <v>-59.734999999999999</v>
      </c>
      <c r="Q46" s="28">
        <v>58.724999999999994</v>
      </c>
      <c r="R46" s="28">
        <v>-46.564</v>
      </c>
      <c r="S46" s="29" t="s">
        <v>234</v>
      </c>
      <c r="T46" s="29" t="s">
        <v>234</v>
      </c>
      <c r="U46" s="30"/>
      <c r="V46" s="30"/>
      <c r="W46" s="30"/>
      <c r="X46" s="81"/>
      <c r="Y46" s="81">
        <v>3105.1490596854501</v>
      </c>
      <c r="Z46" s="81">
        <v>1926.7380000000001</v>
      </c>
      <c r="AA46" s="81">
        <v>2378.1880000000001</v>
      </c>
      <c r="AB46" s="81">
        <v>663.17</v>
      </c>
      <c r="AC46" s="81">
        <v>506.32</v>
      </c>
      <c r="AD46" s="81">
        <v>488.15300000000002</v>
      </c>
      <c r="AE46" s="81">
        <v>568.66600000000005</v>
      </c>
      <c r="AF46" s="81">
        <v>129.50399999999999</v>
      </c>
      <c r="AG46" s="81">
        <v>173.881</v>
      </c>
      <c r="AH46" s="81">
        <v>137.39699999999999</v>
      </c>
      <c r="AI46" s="81">
        <v>47.371000000000002</v>
      </c>
      <c r="AJ46" s="81">
        <v>119.16800000000001</v>
      </c>
      <c r="AK46" s="81">
        <v>-39.223999999999997</v>
      </c>
      <c r="AL46" s="81">
        <v>-82.617999999999995</v>
      </c>
      <c r="AM46" s="81">
        <v>-31.032</v>
      </c>
      <c r="AN46" s="81">
        <v>7.516</v>
      </c>
      <c r="AO46" s="81">
        <v>-26.324999999999999</v>
      </c>
      <c r="AP46" s="81">
        <v>10.616</v>
      </c>
      <c r="AQ46" s="81">
        <v>-20.433</v>
      </c>
      <c r="AR46" s="81">
        <v>7.9359999999999999</v>
      </c>
      <c r="AS46" s="81">
        <v>-22.2</v>
      </c>
      <c r="AT46" s="81">
        <v>7.5250000000000004</v>
      </c>
      <c r="AU46" s="81">
        <v>-7.5810000000000004</v>
      </c>
      <c r="AV46" s="81">
        <v>3.3</v>
      </c>
      <c r="AW46" s="81">
        <v>7.5170000000000003</v>
      </c>
      <c r="AX46" s="81">
        <v>-26.324999999999999</v>
      </c>
      <c r="AY46" s="81">
        <v>-100.01300000000001</v>
      </c>
      <c r="AZ46" s="81">
        <v>-236.12899999999999</v>
      </c>
      <c r="BA46" s="81">
        <v>-35.920999999999999</v>
      </c>
      <c r="BB46" s="81">
        <v>-40.094000000000001</v>
      </c>
      <c r="BC46" s="81">
        <v>-40.094000000000001</v>
      </c>
      <c r="BD46" s="81">
        <v>-40.429000000000002</v>
      </c>
      <c r="BE46" s="81">
        <v>-71.751999999999995</v>
      </c>
      <c r="BF46" s="81">
        <v>280.46499999999997</v>
      </c>
      <c r="BG46" s="81">
        <v>251.57499999999999</v>
      </c>
      <c r="BH46" s="81">
        <v>253.36099999999999</v>
      </c>
      <c r="BI46" s="81">
        <v>315.76100000000002</v>
      </c>
      <c r="BJ46" s="81">
        <v>275.59500000000003</v>
      </c>
      <c r="BK46" s="81">
        <v>338.59300000000002</v>
      </c>
      <c r="BL46" s="81">
        <v>1286.951</v>
      </c>
      <c r="BM46" s="81">
        <v>1262.221</v>
      </c>
      <c r="BN46" s="81">
        <v>1222.462</v>
      </c>
      <c r="BO46" s="81">
        <v>1150.71</v>
      </c>
      <c r="BP46" s="81">
        <v>1350.4459999999999</v>
      </c>
      <c r="BQ46" s="99">
        <v>1290.711</v>
      </c>
    </row>
    <row r="47" spans="1:69" x14ac:dyDescent="0.2">
      <c r="A47" s="34" t="s">
        <v>269</v>
      </c>
      <c r="B47" s="26">
        <v>43217.763888888891</v>
      </c>
      <c r="C47" s="28" t="s">
        <v>9</v>
      </c>
      <c r="D47" s="28">
        <v>207.37401600000001</v>
      </c>
      <c r="E47" s="28">
        <v>204.73041699999999</v>
      </c>
      <c r="F47" s="28">
        <v>223.24519100000001</v>
      </c>
      <c r="G47" s="29">
        <v>-7.1093020767466375E-2</v>
      </c>
      <c r="H47" s="29">
        <v>1.2912585431797519E-2</v>
      </c>
      <c r="I47" s="28" t="s">
        <v>9</v>
      </c>
      <c r="J47" s="28">
        <v>1.0911090000000001</v>
      </c>
      <c r="K47" s="28">
        <v>1.7882900000000004</v>
      </c>
      <c r="L47" s="28">
        <v>1.7612589999999999</v>
      </c>
      <c r="M47" s="29">
        <v>-0.3804948619141193</v>
      </c>
      <c r="N47" s="29">
        <v>-0.38985902733896638</v>
      </c>
      <c r="O47" s="27" t="s">
        <v>9</v>
      </c>
      <c r="P47" s="28">
        <v>5.9360249999999999</v>
      </c>
      <c r="Q47" s="28">
        <v>8.7110209999999988</v>
      </c>
      <c r="R47" s="28">
        <v>7.9672270000000003</v>
      </c>
      <c r="S47" s="29">
        <v>-0.25494466267874638</v>
      </c>
      <c r="T47" s="29">
        <v>-0.31856150960949348</v>
      </c>
      <c r="U47" s="30"/>
      <c r="V47" s="30"/>
      <c r="W47" s="30"/>
      <c r="X47" s="81"/>
      <c r="Y47" s="81">
        <v>311.2</v>
      </c>
      <c r="Z47" s="81">
        <v>787.28121099999998</v>
      </c>
      <c r="AA47" s="81">
        <v>869.89380600000004</v>
      </c>
      <c r="AB47" s="81">
        <v>192.68452500000001</v>
      </c>
      <c r="AC47" s="81">
        <v>166.62107800000001</v>
      </c>
      <c r="AD47" s="81">
        <v>21.564050000000002</v>
      </c>
      <c r="AE47" s="81">
        <v>20.740490999999999</v>
      </c>
      <c r="AF47" s="81">
        <v>5.5033919999999998</v>
      </c>
      <c r="AG47" s="81">
        <v>4.6142459999999996</v>
      </c>
      <c r="AH47" s="81">
        <v>5.030367</v>
      </c>
      <c r="AI47" s="81">
        <v>6.4160450000000004</v>
      </c>
      <c r="AJ47" s="81">
        <v>6.0724609999999997</v>
      </c>
      <c r="AK47" s="81">
        <v>0.69347599999999998</v>
      </c>
      <c r="AL47" s="81">
        <v>2.040092</v>
      </c>
      <c r="AM47" s="81">
        <v>0.96445599999999998</v>
      </c>
      <c r="AN47" s="81">
        <v>-0.49585400000000002</v>
      </c>
      <c r="AO47" s="81">
        <v>-8.2807000000000006E-2</v>
      </c>
      <c r="AP47" s="81">
        <v>0.30768099999999998</v>
      </c>
      <c r="AQ47" s="81">
        <v>-0.20599100000000001</v>
      </c>
      <c r="AR47" s="81">
        <v>4.5578690000000002</v>
      </c>
      <c r="AS47" s="81">
        <v>5.2141120000000001</v>
      </c>
      <c r="AT47" s="81">
        <v>2.192107</v>
      </c>
      <c r="AU47" s="81">
        <v>0.67915800000000004</v>
      </c>
      <c r="AV47" s="81">
        <v>1.6637770000000001</v>
      </c>
      <c r="AW47" s="81">
        <v>0.30019800000000002</v>
      </c>
      <c r="AX47" s="81">
        <v>0.70812200000000003</v>
      </c>
      <c r="AY47" s="81">
        <v>26.840328</v>
      </c>
      <c r="AZ47" s="81">
        <v>25.708573000000001</v>
      </c>
      <c r="BA47" s="81">
        <v>6.604495</v>
      </c>
      <c r="BB47" s="81">
        <v>5.5978000000000003</v>
      </c>
      <c r="BC47" s="81">
        <v>8.3574470000000005</v>
      </c>
      <c r="BD47" s="81">
        <v>4.2850529999999996</v>
      </c>
      <c r="BE47" s="81">
        <v>5.877027</v>
      </c>
      <c r="BF47" s="81">
        <v>-32.223680999999999</v>
      </c>
      <c r="BG47" s="81">
        <v>-49.073954000000001</v>
      </c>
      <c r="BH47" s="81">
        <v>-86.243838999999994</v>
      </c>
      <c r="BI47" s="81">
        <v>-47.782944000000001</v>
      </c>
      <c r="BJ47" s="81">
        <v>-35.65025</v>
      </c>
      <c r="BK47" s="81">
        <v>-70.101342000000002</v>
      </c>
      <c r="BL47" s="81">
        <v>267.184416</v>
      </c>
      <c r="BM47" s="81">
        <v>275.15944999999999</v>
      </c>
      <c r="BN47" s="81">
        <v>259.42525000000001</v>
      </c>
      <c r="BO47" s="81">
        <v>265.288276</v>
      </c>
      <c r="BP47" s="81">
        <v>296.34043500000001</v>
      </c>
      <c r="BQ47" s="99">
        <v>302.26910900000001</v>
      </c>
    </row>
    <row r="48" spans="1:69" x14ac:dyDescent="0.2">
      <c r="A48" s="34" t="s">
        <v>32</v>
      </c>
      <c r="B48" s="26">
        <v>43217.764421296299</v>
      </c>
      <c r="C48" s="28" t="s">
        <v>9</v>
      </c>
      <c r="D48" s="28">
        <v>45.393836999999998</v>
      </c>
      <c r="E48" s="28">
        <v>65.410777999999993</v>
      </c>
      <c r="F48" s="28">
        <v>7.4177099999999996</v>
      </c>
      <c r="G48" s="29">
        <v>5.1196564707975911</v>
      </c>
      <c r="H48" s="29">
        <v>-0.30601900194490883</v>
      </c>
      <c r="I48" s="28" t="s">
        <v>9</v>
      </c>
      <c r="J48" s="28">
        <v>16.020273</v>
      </c>
      <c r="K48" s="28">
        <v>22.339796000000003</v>
      </c>
      <c r="L48" s="28">
        <v>-2.9584769999999998</v>
      </c>
      <c r="M48" s="29" t="s">
        <v>234</v>
      </c>
      <c r="N48" s="29">
        <v>-0.28288185800801413</v>
      </c>
      <c r="O48" s="27" t="s">
        <v>9</v>
      </c>
      <c r="P48" s="28">
        <v>-4.5936669999999999</v>
      </c>
      <c r="Q48" s="28">
        <v>27.816922999999996</v>
      </c>
      <c r="R48" s="28">
        <v>-3.9744739999999998</v>
      </c>
      <c r="S48" s="29" t="s">
        <v>234</v>
      </c>
      <c r="T48" s="29" t="s">
        <v>234</v>
      </c>
      <c r="U48" s="30"/>
      <c r="V48" s="30"/>
      <c r="W48" s="30"/>
      <c r="X48" s="81"/>
      <c r="Y48" s="81">
        <v>677</v>
      </c>
      <c r="Z48" s="81">
        <v>168.153098</v>
      </c>
      <c r="AA48" s="81">
        <v>60.826895999999998</v>
      </c>
      <c r="AB48" s="81">
        <v>39.774977</v>
      </c>
      <c r="AC48" s="81">
        <v>55.549633</v>
      </c>
      <c r="AD48" s="81">
        <v>34.923000000000002</v>
      </c>
      <c r="AE48" s="81">
        <v>5.6381069999999998</v>
      </c>
      <c r="AF48" s="81">
        <v>-1.4974240000000001</v>
      </c>
      <c r="AG48" s="81">
        <v>8.8467310000000001</v>
      </c>
      <c r="AH48" s="81">
        <v>12.691513</v>
      </c>
      <c r="AI48" s="81">
        <v>14.88218</v>
      </c>
      <c r="AJ48" s="81">
        <v>10.629887999999999</v>
      </c>
      <c r="AK48" s="81">
        <v>29.438950999999999</v>
      </c>
      <c r="AL48" s="81">
        <v>0.52984299999999995</v>
      </c>
      <c r="AM48" s="81">
        <v>-2.994758</v>
      </c>
      <c r="AN48" s="81">
        <v>7.2441500000000003</v>
      </c>
      <c r="AO48" s="81">
        <v>11.697507</v>
      </c>
      <c r="AP48" s="81">
        <v>13.492051999999999</v>
      </c>
      <c r="AQ48" s="81">
        <v>8.6998250000000006</v>
      </c>
      <c r="AR48" s="81">
        <v>51.715943000000003</v>
      </c>
      <c r="AS48" s="81">
        <v>3.3127430000000002</v>
      </c>
      <c r="AT48" s="81">
        <v>3.990529</v>
      </c>
      <c r="AU48" s="81">
        <v>2.0616789999999998</v>
      </c>
      <c r="AV48" s="81">
        <v>-4.4356159999999996</v>
      </c>
      <c r="AW48" s="81">
        <v>13.386571999999999</v>
      </c>
      <c r="AX48" s="81">
        <v>18.948052000000001</v>
      </c>
      <c r="AY48" s="81">
        <v>54.011325999999997</v>
      </c>
      <c r="AZ48" s="81">
        <v>9.6023150000000008</v>
      </c>
      <c r="BA48" s="81">
        <v>7.2194950000000002</v>
      </c>
      <c r="BB48" s="81">
        <v>2.6321029999999999</v>
      </c>
      <c r="BC48" s="81">
        <v>-4.3697650000000001</v>
      </c>
      <c r="BD48" s="81">
        <v>-1.88791</v>
      </c>
      <c r="BE48" s="81">
        <v>32.056787</v>
      </c>
      <c r="BF48" s="81">
        <v>375.42744599999997</v>
      </c>
      <c r="BG48" s="81">
        <v>437.33294799999999</v>
      </c>
      <c r="BH48" s="81">
        <v>487.77339899999998</v>
      </c>
      <c r="BI48" s="81">
        <v>459.13987500000002</v>
      </c>
      <c r="BJ48" s="81">
        <v>429.50466999999998</v>
      </c>
      <c r="BK48" s="81">
        <v>425.78242</v>
      </c>
      <c r="BL48" s="81">
        <v>174.839697</v>
      </c>
      <c r="BM48" s="81">
        <v>170.92975100000001</v>
      </c>
      <c r="BN48" s="81">
        <v>168.98313300000001</v>
      </c>
      <c r="BO48" s="81">
        <v>201.03992</v>
      </c>
      <c r="BP48" s="81">
        <v>228.86088100000001</v>
      </c>
      <c r="BQ48" s="99">
        <v>224.25761700000001</v>
      </c>
    </row>
    <row r="49" spans="1:69" x14ac:dyDescent="0.2">
      <c r="A49" s="34" t="s">
        <v>270</v>
      </c>
      <c r="B49" s="26">
        <v>43217.766018518516</v>
      </c>
      <c r="C49" s="28" t="s">
        <v>9</v>
      </c>
      <c r="D49" s="28">
        <v>0</v>
      </c>
      <c r="E49" s="28">
        <v>8.3645560000000003</v>
      </c>
      <c r="F49" s="28">
        <v>13.925750000000001</v>
      </c>
      <c r="G49" s="29">
        <v>-1</v>
      </c>
      <c r="H49" s="29">
        <v>-1</v>
      </c>
      <c r="I49" s="28" t="s">
        <v>9</v>
      </c>
      <c r="J49" s="28">
        <v>2.7870149999999998</v>
      </c>
      <c r="K49" s="28">
        <v>8.3645560000000003</v>
      </c>
      <c r="L49" s="28">
        <v>85.728999999999999</v>
      </c>
      <c r="M49" s="29">
        <v>-0.96749040581366863</v>
      </c>
      <c r="N49" s="29">
        <v>-0.66680658244143509</v>
      </c>
      <c r="O49" s="27" t="s">
        <v>9</v>
      </c>
      <c r="P49" s="28">
        <v>1.277879</v>
      </c>
      <c r="Q49" s="28">
        <v>11.463009999999999</v>
      </c>
      <c r="R49" s="28">
        <v>2.3774310000000001</v>
      </c>
      <c r="S49" s="29">
        <v>-0.46249586213017335</v>
      </c>
      <c r="T49" s="29">
        <v>-0.8885215139828021</v>
      </c>
      <c r="U49" s="30"/>
      <c r="V49" s="30"/>
      <c r="W49" s="30"/>
      <c r="X49" s="81"/>
      <c r="Y49" s="81">
        <v>459</v>
      </c>
      <c r="Z49" s="81">
        <v>70.765499000000005</v>
      </c>
      <c r="AA49" s="81">
        <v>57.813775</v>
      </c>
      <c r="AB49" s="81">
        <v>37.654952000000002</v>
      </c>
      <c r="AC49" s="81">
        <v>47.428761000000002</v>
      </c>
      <c r="AD49" s="81">
        <v>0</v>
      </c>
      <c r="AE49" s="81">
        <v>0</v>
      </c>
      <c r="AF49" s="81">
        <v>371.06823900000001</v>
      </c>
      <c r="AG49" s="81">
        <v>377.08983000000001</v>
      </c>
      <c r="AH49" s="81">
        <v>379.53112299999998</v>
      </c>
      <c r="AI49" s="81">
        <v>503.114597</v>
      </c>
      <c r="AJ49" s="81">
        <v>504.96219400000001</v>
      </c>
      <c r="AK49" s="81">
        <v>0</v>
      </c>
      <c r="AL49" s="81">
        <v>0</v>
      </c>
      <c r="AM49" s="81">
        <v>8.9520789999999995</v>
      </c>
      <c r="AN49" s="81">
        <v>8.2241520000000001</v>
      </c>
      <c r="AO49" s="81">
        <v>7.5925940000000001</v>
      </c>
      <c r="AP49" s="81">
        <v>7.2198520000000004</v>
      </c>
      <c r="AQ49" s="81">
        <v>7.192539</v>
      </c>
      <c r="AR49" s="81">
        <v>0</v>
      </c>
      <c r="AS49" s="81">
        <v>0</v>
      </c>
      <c r="AT49" s="81">
        <v>1.656212</v>
      </c>
      <c r="AU49" s="81">
        <v>1.7323949999999999</v>
      </c>
      <c r="AV49" s="81">
        <v>1.9932989999999999</v>
      </c>
      <c r="AW49" s="81">
        <v>1.8923779999999999</v>
      </c>
      <c r="AX49" s="81">
        <v>0.57888200000000001</v>
      </c>
      <c r="AY49" s="81">
        <v>26.493238999999999</v>
      </c>
      <c r="AZ49" s="81">
        <v>-48.065707000000003</v>
      </c>
      <c r="BA49" s="81">
        <v>1465.307501</v>
      </c>
      <c r="BB49" s="81">
        <v>1507.850623</v>
      </c>
      <c r="BC49" s="81">
        <v>1739.461693</v>
      </c>
      <c r="BD49" s="81">
        <v>1881.7289949999999</v>
      </c>
      <c r="BE49" s="81">
        <v>1857.2093669999999</v>
      </c>
      <c r="BF49" s="81">
        <v>0</v>
      </c>
      <c r="BG49" s="81">
        <v>0</v>
      </c>
      <c r="BH49" s="81">
        <v>0</v>
      </c>
      <c r="BI49" s="81">
        <v>0</v>
      </c>
      <c r="BJ49" s="81">
        <v>0</v>
      </c>
      <c r="BK49" s="81">
        <v>0</v>
      </c>
      <c r="BL49" s="81">
        <v>499.49373200000002</v>
      </c>
      <c r="BM49" s="81">
        <v>447.75102700000002</v>
      </c>
      <c r="BN49" s="81">
        <v>445.83993900000002</v>
      </c>
      <c r="BO49" s="81">
        <v>536.171066</v>
      </c>
      <c r="BP49" s="81">
        <v>677.59915899999999</v>
      </c>
      <c r="BQ49" s="99">
        <v>680.24479399999996</v>
      </c>
    </row>
    <row r="50" spans="1:69" x14ac:dyDescent="0.2">
      <c r="A50" s="34" t="s">
        <v>271</v>
      </c>
      <c r="B50" s="26">
        <v>43217.769745370373</v>
      </c>
      <c r="C50" s="28" t="s">
        <v>9</v>
      </c>
      <c r="D50" s="28">
        <v>21.371749999999999</v>
      </c>
      <c r="E50" s="28">
        <v>19.870186999999994</v>
      </c>
      <c r="F50" s="28">
        <v>16.083376000000001</v>
      </c>
      <c r="G50" s="29">
        <v>0.32880994636946848</v>
      </c>
      <c r="H50" s="29">
        <v>7.5568639590558595E-2</v>
      </c>
      <c r="I50" s="28" t="s">
        <v>9</v>
      </c>
      <c r="J50" s="28">
        <v>5.7031150000000004</v>
      </c>
      <c r="K50" s="28">
        <v>5.022412000000001</v>
      </c>
      <c r="L50" s="28">
        <v>3.5545179999999998</v>
      </c>
      <c r="M50" s="29">
        <v>0.60446929794700743</v>
      </c>
      <c r="N50" s="29">
        <v>0.13553308649310325</v>
      </c>
      <c r="O50" s="27" t="s">
        <v>9</v>
      </c>
      <c r="P50" s="28">
        <v>7.6341720000000004</v>
      </c>
      <c r="Q50" s="28">
        <v>7.5537510000000019</v>
      </c>
      <c r="R50" s="28">
        <v>3.7556050000000001</v>
      </c>
      <c r="S50" s="29">
        <v>1.0327409298901244</v>
      </c>
      <c r="T50" s="29">
        <v>1.0646498673307914E-2</v>
      </c>
      <c r="U50" s="30"/>
      <c r="V50" s="30"/>
      <c r="W50" s="30"/>
      <c r="X50" s="81"/>
      <c r="Y50" s="81">
        <v>228.85694370000002</v>
      </c>
      <c r="Z50" s="81">
        <v>70.989981999999998</v>
      </c>
      <c r="AA50" s="81">
        <v>60.867362999999997</v>
      </c>
      <c r="AB50" s="81">
        <v>18.545705999999999</v>
      </c>
      <c r="AC50" s="81">
        <v>16.490713</v>
      </c>
      <c r="AD50" s="81">
        <v>20.184508999999998</v>
      </c>
      <c r="AE50" s="81">
        <v>15.85477</v>
      </c>
      <c r="AF50" s="81">
        <v>3.8726389999999999</v>
      </c>
      <c r="AG50" s="81">
        <v>5.7105180000000004</v>
      </c>
      <c r="AH50" s="81">
        <v>4.0351470000000003</v>
      </c>
      <c r="AI50" s="81">
        <v>6.5662050000000001</v>
      </c>
      <c r="AJ50" s="81">
        <v>6.6308109999999996</v>
      </c>
      <c r="AK50" s="81">
        <v>16.446642000000001</v>
      </c>
      <c r="AL50" s="81">
        <v>12.873746000000001</v>
      </c>
      <c r="AM50" s="81">
        <v>3.1062970000000001</v>
      </c>
      <c r="AN50" s="81">
        <v>4.7199660000000003</v>
      </c>
      <c r="AO50" s="81">
        <v>3.2934169999999998</v>
      </c>
      <c r="AP50" s="81">
        <v>5.326962</v>
      </c>
      <c r="AQ50" s="81">
        <v>5.4834909999999999</v>
      </c>
      <c r="AR50" s="81">
        <v>17.296016000000002</v>
      </c>
      <c r="AS50" s="81">
        <v>14.597324</v>
      </c>
      <c r="AT50" s="81">
        <v>4.3208339999999996</v>
      </c>
      <c r="AU50" s="81">
        <v>1.8369260000000001</v>
      </c>
      <c r="AV50" s="81">
        <v>4.3840110000000001</v>
      </c>
      <c r="AW50" s="81">
        <v>5.0995569999999999</v>
      </c>
      <c r="AX50" s="81">
        <v>3.619529</v>
      </c>
      <c r="AY50" s="81">
        <v>20.336041000000002</v>
      </c>
      <c r="AZ50" s="81">
        <v>16.70966</v>
      </c>
      <c r="BA50" s="81">
        <v>4.1759890000000004</v>
      </c>
      <c r="BB50" s="81">
        <v>2.798969</v>
      </c>
      <c r="BC50" s="81">
        <v>5.8008670000000002</v>
      </c>
      <c r="BD50" s="81">
        <v>4.6611570000000002</v>
      </c>
      <c r="BE50" s="81">
        <v>4.3655280000000003</v>
      </c>
      <c r="BF50" s="81">
        <v>-0.35015600000000002</v>
      </c>
      <c r="BG50" s="81">
        <v>-0.21068400000000001</v>
      </c>
      <c r="BH50" s="81">
        <v>-0.75723399999999996</v>
      </c>
      <c r="BI50" s="81">
        <v>-1.3760760000000001</v>
      </c>
      <c r="BJ50" s="81">
        <v>-24.830134000000001</v>
      </c>
      <c r="BK50" s="81">
        <v>-21.556799999999999</v>
      </c>
      <c r="BL50" s="81">
        <v>39.894193000000001</v>
      </c>
      <c r="BM50" s="81">
        <v>26.714509</v>
      </c>
      <c r="BN50" s="81">
        <v>31.656611999999999</v>
      </c>
      <c r="BO50" s="81">
        <v>35.871028000000003</v>
      </c>
      <c r="BP50" s="81">
        <v>43.483730999999999</v>
      </c>
      <c r="BQ50" s="99">
        <v>50.575471999999998</v>
      </c>
    </row>
    <row r="51" spans="1:69" x14ac:dyDescent="0.2">
      <c r="A51" s="34" t="s">
        <v>64</v>
      </c>
      <c r="B51" s="26">
        <v>43217.770370370374</v>
      </c>
      <c r="C51" s="28" t="s">
        <v>9</v>
      </c>
      <c r="D51" s="28">
        <v>3.8891689999999999</v>
      </c>
      <c r="E51" s="28">
        <v>1.9337769999999992</v>
      </c>
      <c r="F51" s="28">
        <v>3.5758070000000002</v>
      </c>
      <c r="G51" s="29">
        <v>8.7633924314147738E-2</v>
      </c>
      <c r="H51" s="29">
        <v>1.0111776073456253</v>
      </c>
      <c r="I51" s="28" t="s">
        <v>9</v>
      </c>
      <c r="J51" s="28">
        <v>2.592095</v>
      </c>
      <c r="K51" s="28">
        <v>0.75270099999999829</v>
      </c>
      <c r="L51" s="28">
        <v>2.379162</v>
      </c>
      <c r="M51" s="29">
        <v>8.9499159788194449E-2</v>
      </c>
      <c r="N51" s="29">
        <v>2.4437246662353389</v>
      </c>
      <c r="O51" s="27" t="s">
        <v>9</v>
      </c>
      <c r="P51" s="28">
        <v>24.412044000000002</v>
      </c>
      <c r="Q51" s="28">
        <v>116.99106499999999</v>
      </c>
      <c r="R51" s="28">
        <v>15.92412</v>
      </c>
      <c r="S51" s="29">
        <v>0.53302311210917774</v>
      </c>
      <c r="T51" s="29">
        <v>-0.79133411598569514</v>
      </c>
      <c r="U51" s="30"/>
      <c r="V51" s="30"/>
      <c r="W51" s="30"/>
      <c r="X51" s="81"/>
      <c r="Y51" s="81">
        <v>476.94255532</v>
      </c>
      <c r="Z51" s="81">
        <v>40.918146999999998</v>
      </c>
      <c r="AA51" s="81">
        <v>23.791105000000002</v>
      </c>
      <c r="AB51" s="81">
        <v>6.7525329999999997</v>
      </c>
      <c r="AC51" s="81">
        <v>28.656030000000001</v>
      </c>
      <c r="AD51" s="81">
        <v>29.633227999999999</v>
      </c>
      <c r="AE51" s="81">
        <v>21.010285</v>
      </c>
      <c r="AF51" s="81">
        <v>3.5758070000000002</v>
      </c>
      <c r="AG51" s="81">
        <v>4.4925329999999999</v>
      </c>
      <c r="AH51" s="81">
        <v>19.640321</v>
      </c>
      <c r="AI51" s="81">
        <v>1.9245669999999999</v>
      </c>
      <c r="AJ51" s="81">
        <v>3.8891689999999999</v>
      </c>
      <c r="AK51" s="81">
        <v>24.248003000000001</v>
      </c>
      <c r="AL51" s="81">
        <v>15.671578999999999</v>
      </c>
      <c r="AM51" s="81">
        <v>2.3714840000000001</v>
      </c>
      <c r="AN51" s="81">
        <v>3.0051220000000001</v>
      </c>
      <c r="AO51" s="81">
        <v>18.125761000000001</v>
      </c>
      <c r="AP51" s="81">
        <v>0.74563599999999997</v>
      </c>
      <c r="AQ51" s="81">
        <v>2.5864790000000002</v>
      </c>
      <c r="AR51" s="81">
        <v>24.277706999999999</v>
      </c>
      <c r="AS51" s="81">
        <v>15.692249</v>
      </c>
      <c r="AT51" s="81">
        <v>3.3848240000000001</v>
      </c>
      <c r="AU51" s="81">
        <v>8.9850449999999995</v>
      </c>
      <c r="AV51" s="81">
        <v>1.2745880000000001</v>
      </c>
      <c r="AW51" s="81">
        <v>3.0125839999999999</v>
      </c>
      <c r="AX51" s="81">
        <v>18.13326</v>
      </c>
      <c r="AY51" s="81">
        <v>152.357089</v>
      </c>
      <c r="AZ51" s="81">
        <v>135.71223900000001</v>
      </c>
      <c r="BA51" s="81">
        <v>9.8775209999999998</v>
      </c>
      <c r="BB51" s="81">
        <v>19.725840000000002</v>
      </c>
      <c r="BC51" s="81">
        <v>108.95629700000001</v>
      </c>
      <c r="BD51" s="81">
        <v>-6.0853929999999998</v>
      </c>
      <c r="BE51" s="81">
        <v>25.527297000000001</v>
      </c>
      <c r="BF51" s="81">
        <v>-323.406676</v>
      </c>
      <c r="BG51" s="81">
        <v>-350.37066099999998</v>
      </c>
      <c r="BH51" s="81">
        <v>-334.119822</v>
      </c>
      <c r="BI51" s="81">
        <v>-357.04769199999998</v>
      </c>
      <c r="BJ51" s="81">
        <v>-379.39495899999997</v>
      </c>
      <c r="BK51" s="81">
        <v>-418.79424799999998</v>
      </c>
      <c r="BL51" s="81">
        <v>776.033051</v>
      </c>
      <c r="BM51" s="81">
        <v>719.41579899999999</v>
      </c>
      <c r="BN51" s="81">
        <v>713.56222100000002</v>
      </c>
      <c r="BO51" s="81">
        <v>739.57836699999996</v>
      </c>
      <c r="BP51" s="81">
        <v>919.52789700000005</v>
      </c>
      <c r="BQ51" s="99">
        <v>928.28195700000003</v>
      </c>
    </row>
    <row r="52" spans="1:69" x14ac:dyDescent="0.2">
      <c r="A52" s="34" t="s">
        <v>161</v>
      </c>
      <c r="B52" s="26">
        <v>43217.773194444446</v>
      </c>
      <c r="C52" s="28" t="s">
        <v>183</v>
      </c>
      <c r="D52" s="28">
        <v>0</v>
      </c>
      <c r="E52" s="28">
        <v>-0.15709900000000004</v>
      </c>
      <c r="F52" s="28">
        <v>5.1349999999999998E-3</v>
      </c>
      <c r="G52" s="29">
        <v>-1</v>
      </c>
      <c r="H52" s="29" t="s">
        <v>234</v>
      </c>
      <c r="I52" s="28" t="s">
        <v>183</v>
      </c>
      <c r="J52" s="28">
        <v>65.206835999999996</v>
      </c>
      <c r="K52" s="28">
        <v>55.915590000000009</v>
      </c>
      <c r="L52" s="28">
        <v>0.44742500000000002</v>
      </c>
      <c r="M52" s="29">
        <v>144.73802536738</v>
      </c>
      <c r="N52" s="29">
        <v>0.16616557207032923</v>
      </c>
      <c r="O52" s="27">
        <v>66.333333333333329</v>
      </c>
      <c r="P52" s="28">
        <v>74.028001000000003</v>
      </c>
      <c r="Q52" s="28">
        <v>56.059656000000018</v>
      </c>
      <c r="R52" s="28">
        <v>51.695177999999999</v>
      </c>
      <c r="S52" s="29">
        <v>0.43200979015876495</v>
      </c>
      <c r="T52" s="29">
        <v>0.32052185621688412</v>
      </c>
      <c r="U52" s="30"/>
      <c r="V52" s="30"/>
      <c r="W52" s="30"/>
      <c r="X52" s="81"/>
      <c r="Y52" s="81">
        <v>3332.5</v>
      </c>
      <c r="Z52" s="81">
        <v>221.97173000000001</v>
      </c>
      <c r="AA52" s="81">
        <v>147.18264600000001</v>
      </c>
      <c r="AB52" s="81">
        <v>68.991241000000002</v>
      </c>
      <c r="AC52" s="81">
        <v>63.505482000000001</v>
      </c>
      <c r="AD52" s="81">
        <v>0</v>
      </c>
      <c r="AE52" s="81">
        <v>0</v>
      </c>
      <c r="AF52" s="81">
        <v>12.762193</v>
      </c>
      <c r="AG52" s="81">
        <v>12.762193</v>
      </c>
      <c r="AH52" s="81">
        <v>12.762193</v>
      </c>
      <c r="AI52" s="81">
        <v>12.762193</v>
      </c>
      <c r="AJ52" s="81">
        <v>12.762193</v>
      </c>
      <c r="AK52" s="81">
        <v>0</v>
      </c>
      <c r="AL52" s="81">
        <v>0</v>
      </c>
      <c r="AM52" s="81">
        <v>31.191711000000002</v>
      </c>
      <c r="AN52" s="81">
        <v>29.171733</v>
      </c>
      <c r="AO52" s="81">
        <v>28.783052999999999</v>
      </c>
      <c r="AP52" s="81">
        <v>28.011790000000001</v>
      </c>
      <c r="AQ52" s="81">
        <v>24.685967999999999</v>
      </c>
      <c r="AR52" s="81">
        <v>0</v>
      </c>
      <c r="AS52" s="81">
        <v>0</v>
      </c>
      <c r="AT52" s="81">
        <v>2.808182</v>
      </c>
      <c r="AU52" s="81">
        <v>2.882844</v>
      </c>
      <c r="AV52" s="81">
        <v>3.3260190000000001</v>
      </c>
      <c r="AW52" s="81">
        <v>-7.6275430000000002</v>
      </c>
      <c r="AX52" s="81">
        <v>5.3623649999999996</v>
      </c>
      <c r="AY52" s="81">
        <v>224.70269300000001</v>
      </c>
      <c r="AZ52" s="81">
        <v>190.27445599999999</v>
      </c>
      <c r="BA52" s="81">
        <v>13212.670921000001</v>
      </c>
      <c r="BB52" s="81">
        <v>13775.184316000001</v>
      </c>
      <c r="BC52" s="81">
        <v>14391.682202</v>
      </c>
      <c r="BD52" s="81">
        <v>16102.715613</v>
      </c>
      <c r="BE52" s="81">
        <v>16867.561633000001</v>
      </c>
      <c r="BF52" s="81">
        <v>0</v>
      </c>
      <c r="BG52" s="81">
        <v>0</v>
      </c>
      <c r="BH52" s="81">
        <v>0</v>
      </c>
      <c r="BI52" s="81">
        <v>0</v>
      </c>
      <c r="BJ52" s="81">
        <v>0</v>
      </c>
      <c r="BK52" s="81">
        <v>0</v>
      </c>
      <c r="BL52" s="81">
        <v>860.85483199999999</v>
      </c>
      <c r="BM52" s="81">
        <v>766.34736999999996</v>
      </c>
      <c r="BN52" s="81">
        <v>840.42159600000002</v>
      </c>
      <c r="BO52" s="81">
        <v>882.10373300000003</v>
      </c>
      <c r="BP52" s="81">
        <v>926.560429</v>
      </c>
      <c r="BQ52" s="99">
        <v>819.07890599999996</v>
      </c>
    </row>
    <row r="53" spans="1:69" x14ac:dyDescent="0.2">
      <c r="A53" s="34" t="s">
        <v>37</v>
      </c>
      <c r="B53" s="26">
        <v>43217.779236111113</v>
      </c>
      <c r="C53" s="28">
        <v>770</v>
      </c>
      <c r="D53" s="28">
        <v>788.98900000000003</v>
      </c>
      <c r="E53" s="28">
        <v>806.48800000000006</v>
      </c>
      <c r="F53" s="28">
        <v>624.43299999999999</v>
      </c>
      <c r="G53" s="29">
        <v>0.2635286732123383</v>
      </c>
      <c r="H53" s="29">
        <v>-2.1697780996121518E-2</v>
      </c>
      <c r="I53" s="28">
        <v>140</v>
      </c>
      <c r="J53" s="28">
        <v>114.541</v>
      </c>
      <c r="K53" s="28">
        <v>146.13599999999997</v>
      </c>
      <c r="L53" s="28">
        <v>130.155</v>
      </c>
      <c r="M53" s="29">
        <v>-0.11996465752372176</v>
      </c>
      <c r="N53" s="29">
        <v>-0.2162027152789181</v>
      </c>
      <c r="O53" s="27">
        <v>64</v>
      </c>
      <c r="P53" s="28">
        <v>51.88</v>
      </c>
      <c r="Q53" s="28">
        <v>70.777000000000015</v>
      </c>
      <c r="R53" s="28">
        <v>70.394000000000005</v>
      </c>
      <c r="S53" s="29">
        <v>-0.26300536977583322</v>
      </c>
      <c r="T53" s="29">
        <v>-0.26699351484239242</v>
      </c>
      <c r="U53" s="30"/>
      <c r="V53" s="30"/>
      <c r="W53" s="30"/>
      <c r="X53" s="81"/>
      <c r="Y53" s="81">
        <v>2861.95</v>
      </c>
      <c r="Z53" s="81">
        <v>2767.384</v>
      </c>
      <c r="AA53" s="81">
        <v>1954.385</v>
      </c>
      <c r="AB53" s="81">
        <v>670.48400000000004</v>
      </c>
      <c r="AC53" s="81">
        <v>665.97900000000004</v>
      </c>
      <c r="AD53" s="81">
        <v>564.24</v>
      </c>
      <c r="AE53" s="81">
        <v>437.01400000000001</v>
      </c>
      <c r="AF53" s="81">
        <v>146.37200000000001</v>
      </c>
      <c r="AG53" s="81">
        <v>124.184</v>
      </c>
      <c r="AH53" s="81">
        <v>132.65799999999999</v>
      </c>
      <c r="AI53" s="81">
        <v>159.58199999999999</v>
      </c>
      <c r="AJ53" s="81">
        <v>122.11199999999999</v>
      </c>
      <c r="AK53" s="81">
        <v>432.41199999999998</v>
      </c>
      <c r="AL53" s="81">
        <v>318.178</v>
      </c>
      <c r="AM53" s="81">
        <v>112.124</v>
      </c>
      <c r="AN53" s="81">
        <v>93.3</v>
      </c>
      <c r="AO53" s="81">
        <v>101.553</v>
      </c>
      <c r="AP53" s="81">
        <v>123.991</v>
      </c>
      <c r="AQ53" s="81">
        <v>92.436999999999998</v>
      </c>
      <c r="AR53" s="81">
        <v>515.15</v>
      </c>
      <c r="AS53" s="81">
        <v>389.654</v>
      </c>
      <c r="AT53" s="81">
        <v>109.657</v>
      </c>
      <c r="AU53" s="81">
        <v>107.093</v>
      </c>
      <c r="AV53" s="81">
        <v>97.180999999999997</v>
      </c>
      <c r="AW53" s="81">
        <v>117.56399999999999</v>
      </c>
      <c r="AX53" s="81">
        <v>121.295</v>
      </c>
      <c r="AY53" s="81">
        <v>294.971</v>
      </c>
      <c r="AZ53" s="81">
        <v>125.798</v>
      </c>
      <c r="BA53" s="81">
        <v>53.597999999999999</v>
      </c>
      <c r="BB53" s="81">
        <v>53.244</v>
      </c>
      <c r="BC53" s="81">
        <v>-10.537000000000001</v>
      </c>
      <c r="BD53" s="81">
        <v>83.552000000000007</v>
      </c>
      <c r="BE53" s="81">
        <v>70.248000000000005</v>
      </c>
      <c r="BF53" s="81">
        <v>376.07100000000003</v>
      </c>
      <c r="BG53" s="81">
        <v>260.50099999999998</v>
      </c>
      <c r="BH53" s="81">
        <v>548.14099999999996</v>
      </c>
      <c r="BI53" s="81">
        <v>730.84500000000003</v>
      </c>
      <c r="BJ53" s="81">
        <v>591.04999999999995</v>
      </c>
      <c r="BK53" s="81">
        <v>637.50400000000002</v>
      </c>
      <c r="BL53" s="81">
        <v>1249.7049999999999</v>
      </c>
      <c r="BM53" s="81">
        <v>1328.2249999999999</v>
      </c>
      <c r="BN53" s="81">
        <v>1215.453</v>
      </c>
      <c r="BO53" s="81">
        <v>1288.82</v>
      </c>
      <c r="BP53" s="81">
        <v>1376.1189999999999</v>
      </c>
      <c r="BQ53" s="99">
        <v>1440.134</v>
      </c>
    </row>
    <row r="54" spans="1:69" x14ac:dyDescent="0.2">
      <c r="A54" s="34" t="s">
        <v>26</v>
      </c>
      <c r="B54" s="26">
        <v>43217.7809837963</v>
      </c>
      <c r="C54" s="28" t="s">
        <v>183</v>
      </c>
      <c r="D54" s="28">
        <v>808.4</v>
      </c>
      <c r="E54" s="28">
        <v>984.36400000000003</v>
      </c>
      <c r="F54" s="28">
        <v>689.245</v>
      </c>
      <c r="G54" s="29">
        <v>0.17287756893412354</v>
      </c>
      <c r="H54" s="29">
        <v>-0.17875907692682791</v>
      </c>
      <c r="I54" s="28" t="s">
        <v>183</v>
      </c>
      <c r="J54" s="28">
        <v>31.045000000000002</v>
      </c>
      <c r="K54" s="28">
        <v>49.683000000000007</v>
      </c>
      <c r="L54" s="28">
        <v>29.526</v>
      </c>
      <c r="M54" s="29">
        <v>5.1446183025130487E-2</v>
      </c>
      <c r="N54" s="29">
        <v>-0.37513837731215915</v>
      </c>
      <c r="O54" s="27" t="s">
        <v>183</v>
      </c>
      <c r="P54" s="28">
        <v>-4.34</v>
      </c>
      <c r="Q54" s="28">
        <v>1.9030000000000022</v>
      </c>
      <c r="R54" s="28">
        <v>0.96199999999999997</v>
      </c>
      <c r="S54" s="29" t="s">
        <v>234</v>
      </c>
      <c r="T54" s="29" t="s">
        <v>234</v>
      </c>
      <c r="U54" s="30"/>
      <c r="V54" s="30"/>
      <c r="W54" s="30"/>
      <c r="X54" s="81"/>
      <c r="Y54" s="81">
        <v>474.09999999999997</v>
      </c>
      <c r="Z54" s="81">
        <v>3397.855</v>
      </c>
      <c r="AA54" s="81">
        <v>3074.087</v>
      </c>
      <c r="AB54" s="81">
        <v>842.06299999999999</v>
      </c>
      <c r="AC54" s="81">
        <v>882.18299999999999</v>
      </c>
      <c r="AD54" s="81">
        <v>619.02200000000005</v>
      </c>
      <c r="AE54" s="81">
        <v>500.94900000000001</v>
      </c>
      <c r="AF54" s="81">
        <v>135.53</v>
      </c>
      <c r="AG54" s="81">
        <v>153.35599999999999</v>
      </c>
      <c r="AH54" s="81">
        <v>159.84700000000001</v>
      </c>
      <c r="AI54" s="81">
        <v>170.07</v>
      </c>
      <c r="AJ54" s="81">
        <v>147.095</v>
      </c>
      <c r="AK54" s="81">
        <v>133.76400000000001</v>
      </c>
      <c r="AL54" s="81">
        <v>-4.3550000000000004</v>
      </c>
      <c r="AM54" s="81">
        <v>20.879000000000001</v>
      </c>
      <c r="AN54" s="81">
        <v>34.232999999999997</v>
      </c>
      <c r="AO54" s="81">
        <v>37.085999999999999</v>
      </c>
      <c r="AP54" s="81">
        <v>41.537999999999997</v>
      </c>
      <c r="AQ54" s="81">
        <v>22.992999999999999</v>
      </c>
      <c r="AR54" s="81">
        <v>167.38800000000001</v>
      </c>
      <c r="AS54" s="81">
        <v>32.576000000000001</v>
      </c>
      <c r="AT54" s="81">
        <v>9.484</v>
      </c>
      <c r="AU54" s="81">
        <v>-36.6</v>
      </c>
      <c r="AV54" s="81">
        <v>37.811</v>
      </c>
      <c r="AW54" s="81">
        <v>42.744</v>
      </c>
      <c r="AX54" s="81">
        <v>45.406999999999996</v>
      </c>
      <c r="AY54" s="81">
        <v>19.568000000000001</v>
      </c>
      <c r="AZ54" s="81">
        <v>-160.613</v>
      </c>
      <c r="BA54" s="81">
        <v>-30.352</v>
      </c>
      <c r="BB54" s="81">
        <v>-122.717</v>
      </c>
      <c r="BC54" s="81">
        <v>10.161</v>
      </c>
      <c r="BD54" s="81">
        <v>8.11</v>
      </c>
      <c r="BE54" s="81">
        <v>8.593</v>
      </c>
      <c r="BF54" s="81">
        <v>-156.09399999999999</v>
      </c>
      <c r="BG54" s="81">
        <v>5.3810000000000002</v>
      </c>
      <c r="BH54" s="81">
        <v>109.739</v>
      </c>
      <c r="BI54" s="81">
        <v>-5.6609999999999996</v>
      </c>
      <c r="BJ54" s="81">
        <v>-72.703000000000003</v>
      </c>
      <c r="BK54" s="81">
        <v>187.76900000000001</v>
      </c>
      <c r="BL54" s="81">
        <v>-61.914999999999999</v>
      </c>
      <c r="BM54" s="81">
        <v>-61.710999999999999</v>
      </c>
      <c r="BN54" s="81">
        <v>-52.893000000000001</v>
      </c>
      <c r="BO54" s="81">
        <v>-44.244999999999997</v>
      </c>
      <c r="BP54" s="81">
        <v>-43.372999999999998</v>
      </c>
      <c r="BQ54" s="99">
        <v>-47.46</v>
      </c>
    </row>
    <row r="55" spans="1:69" x14ac:dyDescent="0.2">
      <c r="A55" s="34" t="s">
        <v>272</v>
      </c>
      <c r="B55" s="26">
        <v>43217.783912037034</v>
      </c>
      <c r="C55" s="28" t="s">
        <v>9</v>
      </c>
      <c r="D55" s="28">
        <v>40.186518</v>
      </c>
      <c r="E55" s="28">
        <v>55.944980999999999</v>
      </c>
      <c r="F55" s="28">
        <v>21.730848000000002</v>
      </c>
      <c r="G55" s="29">
        <v>0.84928439055852745</v>
      </c>
      <c r="H55" s="29">
        <v>-0.28167786847581555</v>
      </c>
      <c r="I55" s="28" t="s">
        <v>9</v>
      </c>
      <c r="J55" s="28">
        <v>2.1101580000000002</v>
      </c>
      <c r="K55" s="28">
        <v>3.353764</v>
      </c>
      <c r="L55" s="28">
        <v>2.3601580000000002</v>
      </c>
      <c r="M55" s="29">
        <v>-0.10592511179336295</v>
      </c>
      <c r="N55" s="29">
        <v>-0.37080903724889402</v>
      </c>
      <c r="O55" s="27" t="s">
        <v>9</v>
      </c>
      <c r="P55" s="28">
        <v>0.69888499999999998</v>
      </c>
      <c r="Q55" s="28">
        <v>2.1442319999999997</v>
      </c>
      <c r="R55" s="28">
        <v>1.621883</v>
      </c>
      <c r="S55" s="29">
        <v>-0.56909037211685432</v>
      </c>
      <c r="T55" s="29">
        <v>-0.67406278798189745</v>
      </c>
      <c r="U55" s="30"/>
      <c r="V55" s="30"/>
      <c r="W55" s="30"/>
      <c r="X55" s="81"/>
      <c r="Y55" s="81">
        <v>59.377499999999998</v>
      </c>
      <c r="Z55" s="81">
        <v>125.476505</v>
      </c>
      <c r="AA55" s="81">
        <v>82.988365000000002</v>
      </c>
      <c r="AB55" s="81">
        <v>21.264037999999999</v>
      </c>
      <c r="AC55" s="81">
        <v>26.536638</v>
      </c>
      <c r="AD55" s="81">
        <v>8.852665</v>
      </c>
      <c r="AE55" s="81">
        <v>7.3421019999999997</v>
      </c>
      <c r="AF55" s="81">
        <v>2.7592469999999998</v>
      </c>
      <c r="AG55" s="81">
        <v>0.202346</v>
      </c>
      <c r="AH55" s="81">
        <v>1.3177209999999999</v>
      </c>
      <c r="AI55" s="81">
        <v>4.5733509999999997</v>
      </c>
      <c r="AJ55" s="81">
        <v>2.5524870000000002</v>
      </c>
      <c r="AK55" s="81">
        <v>4.6853410000000002</v>
      </c>
      <c r="AL55" s="81">
        <v>4.0951019999999998</v>
      </c>
      <c r="AM55" s="81">
        <v>1.902658</v>
      </c>
      <c r="AN55" s="81">
        <v>-0.89993299999999998</v>
      </c>
      <c r="AO55" s="81">
        <v>0.70875699999999997</v>
      </c>
      <c r="AP55" s="81">
        <v>2.9738579999999999</v>
      </c>
      <c r="AQ55" s="81">
        <v>1.7375879999999999</v>
      </c>
      <c r="AR55" s="81">
        <v>6.385135</v>
      </c>
      <c r="AS55" s="81">
        <v>5.7164089999999996</v>
      </c>
      <c r="AT55" s="81">
        <v>1.303469</v>
      </c>
      <c r="AU55" s="81">
        <v>2.8087179999999998</v>
      </c>
      <c r="AV55" s="81">
        <v>0.98204499999999995</v>
      </c>
      <c r="AW55" s="81">
        <v>-0.44124099999999999</v>
      </c>
      <c r="AX55" s="81">
        <v>1.1124540000000001</v>
      </c>
      <c r="AY55" s="81">
        <v>3.8071069999999998</v>
      </c>
      <c r="AZ55" s="81">
        <v>3.589696</v>
      </c>
      <c r="BA55" s="81">
        <v>0.77882899999999999</v>
      </c>
      <c r="BB55" s="81">
        <v>2.0142250000000002</v>
      </c>
      <c r="BC55" s="81">
        <v>0.51184200000000002</v>
      </c>
      <c r="BD55" s="81">
        <v>-0.64231300000000002</v>
      </c>
      <c r="BE55" s="81">
        <v>0.68330400000000002</v>
      </c>
      <c r="BF55" s="81">
        <v>-17.751315999999999</v>
      </c>
      <c r="BG55" s="81">
        <v>-8.4206450000000004</v>
      </c>
      <c r="BH55" s="81">
        <v>-5.378851</v>
      </c>
      <c r="BI55" s="81">
        <v>-6.1643790000000003</v>
      </c>
      <c r="BJ55" s="81">
        <v>0.136433</v>
      </c>
      <c r="BK55" s="81">
        <v>-28.014116999999999</v>
      </c>
      <c r="BL55" s="81">
        <v>37.525725999999999</v>
      </c>
      <c r="BM55" s="81">
        <v>39.133991000000002</v>
      </c>
      <c r="BN55" s="81">
        <v>38.379192000000003</v>
      </c>
      <c r="BO55" s="81">
        <v>38.924596999999999</v>
      </c>
      <c r="BP55" s="81">
        <v>41.272432999999999</v>
      </c>
      <c r="BQ55" s="99">
        <v>41.924047999999999</v>
      </c>
    </row>
    <row r="56" spans="1:69" x14ac:dyDescent="0.2">
      <c r="A56" s="34" t="s">
        <v>273</v>
      </c>
      <c r="B56" s="26">
        <v>43217.787187499998</v>
      </c>
      <c r="C56" s="28" t="s">
        <v>9</v>
      </c>
      <c r="D56" s="28">
        <v>46.436298000000001</v>
      </c>
      <c r="E56" s="28">
        <v>34.368044999999995</v>
      </c>
      <c r="F56" s="28">
        <v>42.719203999999998</v>
      </c>
      <c r="G56" s="29">
        <v>8.701224863646817E-2</v>
      </c>
      <c r="H56" s="29">
        <v>0.35114749762461051</v>
      </c>
      <c r="I56" s="28" t="s">
        <v>9</v>
      </c>
      <c r="J56" s="28">
        <v>2.5669240000000002</v>
      </c>
      <c r="K56" s="28">
        <v>-0.20688799999999929</v>
      </c>
      <c r="L56" s="28">
        <v>2.1625049999999999</v>
      </c>
      <c r="M56" s="29">
        <v>0.18701413407136647</v>
      </c>
      <c r="N56" s="29" t="s">
        <v>234</v>
      </c>
      <c r="O56" s="27" t="s">
        <v>9</v>
      </c>
      <c r="P56" s="28">
        <v>-7.3627580000000004</v>
      </c>
      <c r="Q56" s="28">
        <v>-10.826931999999999</v>
      </c>
      <c r="R56" s="28">
        <v>-4.4189059999999998</v>
      </c>
      <c r="S56" s="29" t="s">
        <v>234</v>
      </c>
      <c r="T56" s="29" t="s">
        <v>234</v>
      </c>
      <c r="U56" s="30"/>
      <c r="V56" s="30"/>
      <c r="W56" s="30"/>
      <c r="X56" s="81"/>
      <c r="Y56" s="81">
        <v>76.54423144095</v>
      </c>
      <c r="Z56" s="81">
        <v>198.291944</v>
      </c>
      <c r="AA56" s="81">
        <v>162.49580800000001</v>
      </c>
      <c r="AB56" s="81">
        <v>56.615454</v>
      </c>
      <c r="AC56" s="81">
        <v>64.589241000000001</v>
      </c>
      <c r="AD56" s="81">
        <v>87.163043000000002</v>
      </c>
      <c r="AE56" s="81">
        <v>67.271054000000007</v>
      </c>
      <c r="AF56" s="81">
        <v>17.800004999999999</v>
      </c>
      <c r="AG56" s="81">
        <v>22.614249999999998</v>
      </c>
      <c r="AH56" s="81">
        <v>29.084768</v>
      </c>
      <c r="AI56" s="81">
        <v>17.631034</v>
      </c>
      <c r="AJ56" s="81">
        <v>20.651778</v>
      </c>
      <c r="AK56" s="81">
        <v>-1.098875</v>
      </c>
      <c r="AL56" s="81">
        <v>-17.596249</v>
      </c>
      <c r="AM56" s="81">
        <v>-1.2015150000000001</v>
      </c>
      <c r="AN56" s="81">
        <v>0.65434400000000004</v>
      </c>
      <c r="AO56" s="81">
        <v>4.0043030000000002</v>
      </c>
      <c r="AP56" s="81">
        <v>-4.5889930000000003</v>
      </c>
      <c r="AQ56" s="81">
        <v>-0.90321399999999996</v>
      </c>
      <c r="AR56" s="81">
        <v>12.853512</v>
      </c>
      <c r="AS56" s="81">
        <v>-6.7159040000000001</v>
      </c>
      <c r="AT56" s="81">
        <v>-3.6365949999999998</v>
      </c>
      <c r="AU56" s="81">
        <v>1.152563</v>
      </c>
      <c r="AV56" s="81">
        <v>-4.8654010000000003</v>
      </c>
      <c r="AW56" s="81">
        <v>3.6147200000000002</v>
      </c>
      <c r="AX56" s="81">
        <v>7.283175</v>
      </c>
      <c r="AY56" s="81">
        <v>-19.715873999999999</v>
      </c>
      <c r="AZ56" s="81">
        <v>-19.484210000000001</v>
      </c>
      <c r="BA56" s="81">
        <v>-7.8601739999999998</v>
      </c>
      <c r="BB56" s="81">
        <v>-3.5208460000000001</v>
      </c>
      <c r="BC56" s="81">
        <v>-9.3315640000000002</v>
      </c>
      <c r="BD56" s="81">
        <v>-3.8409230000000001</v>
      </c>
      <c r="BE56" s="81">
        <v>-0.64136499999999996</v>
      </c>
      <c r="BF56" s="81">
        <v>79.240611999999999</v>
      </c>
      <c r="BG56" s="81">
        <v>98.481566999999998</v>
      </c>
      <c r="BH56" s="81">
        <v>85.953796999999994</v>
      </c>
      <c r="BI56" s="81">
        <v>106.874287</v>
      </c>
      <c r="BJ56" s="81">
        <v>111.69964400000001</v>
      </c>
      <c r="BK56" s="81">
        <v>128.68983299999999</v>
      </c>
      <c r="BL56" s="81">
        <v>63.584693000000001</v>
      </c>
      <c r="BM56" s="81">
        <v>59.308709999999998</v>
      </c>
      <c r="BN56" s="81">
        <v>55.30433</v>
      </c>
      <c r="BO56" s="81">
        <v>54.422632999999998</v>
      </c>
      <c r="BP56" s="81">
        <v>63.987848999999997</v>
      </c>
      <c r="BQ56" s="99">
        <v>56.449826999999999</v>
      </c>
    </row>
    <row r="57" spans="1:69" x14ac:dyDescent="0.2">
      <c r="A57" s="34" t="s">
        <v>274</v>
      </c>
      <c r="B57" s="26">
        <v>43217.799004629633</v>
      </c>
      <c r="C57" s="28" t="s">
        <v>9</v>
      </c>
      <c r="D57" s="28">
        <v>0</v>
      </c>
      <c r="E57" s="28">
        <v>0</v>
      </c>
      <c r="F57" s="28">
        <v>0</v>
      </c>
      <c r="G57" s="29" t="s">
        <v>234</v>
      </c>
      <c r="H57" s="29" t="s">
        <v>234</v>
      </c>
      <c r="I57" s="28" t="s">
        <v>9</v>
      </c>
      <c r="J57" s="28">
        <v>-0.146814</v>
      </c>
      <c r="K57" s="28">
        <v>-0.12217600000000001</v>
      </c>
      <c r="L57" s="28">
        <v>-0.108836</v>
      </c>
      <c r="M57" s="29" t="s">
        <v>234</v>
      </c>
      <c r="N57" s="29" t="s">
        <v>234</v>
      </c>
      <c r="O57" s="27" t="s">
        <v>9</v>
      </c>
      <c r="P57" s="28">
        <v>-0.15493599999999999</v>
      </c>
      <c r="Q57" s="28">
        <v>-10.183855999999999</v>
      </c>
      <c r="R57" s="28">
        <v>-0.24824599999999999</v>
      </c>
      <c r="S57" s="29" t="s">
        <v>234</v>
      </c>
      <c r="T57" s="29" t="s">
        <v>234</v>
      </c>
      <c r="U57" s="30"/>
      <c r="V57" s="30"/>
      <c r="W57" s="30"/>
      <c r="X57" s="81"/>
      <c r="Y57" s="81">
        <v>11.88</v>
      </c>
      <c r="Z57" s="81">
        <v>0</v>
      </c>
      <c r="AA57" s="81">
        <v>0.57410600000000001</v>
      </c>
      <c r="AB57" s="81">
        <v>0</v>
      </c>
      <c r="AC57" s="81">
        <v>0</v>
      </c>
      <c r="AD57" s="81">
        <v>0</v>
      </c>
      <c r="AE57" s="81">
        <v>-0.32289699999999999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-0.43313400000000002</v>
      </c>
      <c r="AL57" s="81">
        <v>-1.45879</v>
      </c>
      <c r="AM57" s="81">
        <v>-0.108836</v>
      </c>
      <c r="AN57" s="81">
        <v>-0.115909</v>
      </c>
      <c r="AO57" s="81">
        <v>-8.6212999999999998E-2</v>
      </c>
      <c r="AP57" s="81">
        <v>-0.12217600000000001</v>
      </c>
      <c r="AQ57" s="81">
        <v>-0.146814</v>
      </c>
      <c r="AR57" s="81">
        <v>-0.43313400000000002</v>
      </c>
      <c r="AS57" s="81">
        <v>-1.45879</v>
      </c>
      <c r="AT57" s="81">
        <v>-0.19739699999999999</v>
      </c>
      <c r="AU57" s="81">
        <v>-0.10058400000000001</v>
      </c>
      <c r="AV57" s="81">
        <v>-0.87589399999999995</v>
      </c>
      <c r="AW57" s="81">
        <v>-0.115909</v>
      </c>
      <c r="AX57" s="81">
        <v>-8.6212999999999998E-2</v>
      </c>
      <c r="AY57" s="81">
        <v>-10.739015999999999</v>
      </c>
      <c r="AZ57" s="81">
        <v>-10.768708</v>
      </c>
      <c r="BA57" s="81">
        <v>0.230633</v>
      </c>
      <c r="BB57" s="81">
        <v>-0.21044299999999999</v>
      </c>
      <c r="BC57" s="81">
        <v>-9.7886980000000001</v>
      </c>
      <c r="BD57" s="81">
        <v>-0.16033500000000001</v>
      </c>
      <c r="BE57" s="81">
        <v>-0.14657899999999999</v>
      </c>
      <c r="BF57" s="81">
        <v>3.1364000000000001</v>
      </c>
      <c r="BG57" s="81">
        <v>3.1412420000000001</v>
      </c>
      <c r="BH57" s="81">
        <v>3.999851</v>
      </c>
      <c r="BI57" s="81">
        <v>3.8913959999999999</v>
      </c>
      <c r="BJ57" s="81">
        <v>3.7967680000000001</v>
      </c>
      <c r="BK57" s="81">
        <v>3.999873</v>
      </c>
      <c r="BL57" s="81">
        <v>24.997878</v>
      </c>
      <c r="BM57" s="81">
        <v>24.749631999999998</v>
      </c>
      <c r="BN57" s="81">
        <v>24.589296999999998</v>
      </c>
      <c r="BO57" s="81">
        <v>24.442717999999999</v>
      </c>
      <c r="BP57" s="81">
        <v>14.257247</v>
      </c>
      <c r="BQ57" s="99">
        <v>14.100918999999999</v>
      </c>
    </row>
    <row r="58" spans="1:69" x14ac:dyDescent="0.2">
      <c r="A58" s="34" t="s">
        <v>174</v>
      </c>
      <c r="B58" s="26">
        <v>43217.801412037035</v>
      </c>
      <c r="C58" s="28" t="s">
        <v>183</v>
      </c>
      <c r="D58" s="28">
        <v>0</v>
      </c>
      <c r="E58" s="28">
        <v>1.5478960000000002</v>
      </c>
      <c r="F58" s="28">
        <v>-1.430091</v>
      </c>
      <c r="G58" s="29" t="s">
        <v>234</v>
      </c>
      <c r="H58" s="29">
        <v>-1</v>
      </c>
      <c r="I58" s="28" t="s">
        <v>183</v>
      </c>
      <c r="J58" s="28">
        <v>27.721664000000001</v>
      </c>
      <c r="K58" s="28">
        <v>18.893487</v>
      </c>
      <c r="L58" s="28">
        <v>0.87209599999999998</v>
      </c>
      <c r="M58" s="29">
        <v>30.787399552342862</v>
      </c>
      <c r="N58" s="29">
        <v>0.46726033156293489</v>
      </c>
      <c r="O58" s="27">
        <v>34.5</v>
      </c>
      <c r="P58" s="28">
        <v>32.830458999999998</v>
      </c>
      <c r="Q58" s="28">
        <v>27.610750999999993</v>
      </c>
      <c r="R58" s="28">
        <v>18.215662999999999</v>
      </c>
      <c r="S58" s="29">
        <v>0.8023202888634906</v>
      </c>
      <c r="T58" s="29">
        <v>0.1890462160916957</v>
      </c>
      <c r="U58" s="30"/>
      <c r="V58" s="30"/>
      <c r="W58" s="30"/>
      <c r="X58" s="81"/>
      <c r="Y58" s="81">
        <v>2088.6</v>
      </c>
      <c r="Z58" s="81">
        <v>16015.614887</v>
      </c>
      <c r="AA58" s="81">
        <v>12321.522079</v>
      </c>
      <c r="AB58" s="81">
        <v>14084.491308999999</v>
      </c>
      <c r="AC58" s="81">
        <v>14860.04437</v>
      </c>
      <c r="AD58" s="81">
        <v>0</v>
      </c>
      <c r="AE58" s="81">
        <v>0</v>
      </c>
      <c r="AF58" s="81">
        <v>0.86801200000000001</v>
      </c>
      <c r="AG58" s="81">
        <v>0.86801200000000001</v>
      </c>
      <c r="AH58" s="81">
        <v>0.86801200000000001</v>
      </c>
      <c r="AI58" s="81">
        <v>0.86801200000000001</v>
      </c>
      <c r="AJ58" s="81">
        <v>0.86801200000000001</v>
      </c>
      <c r="AK58" s="81">
        <v>0</v>
      </c>
      <c r="AL58" s="81">
        <v>0</v>
      </c>
      <c r="AM58" s="81">
        <v>19.810773000000001</v>
      </c>
      <c r="AN58" s="81">
        <v>25.399066999999999</v>
      </c>
      <c r="AO58" s="81">
        <v>28.525814</v>
      </c>
      <c r="AP58" s="81">
        <v>32.602134</v>
      </c>
      <c r="AQ58" s="81">
        <v>35.669699000000001</v>
      </c>
      <c r="AR58" s="81">
        <v>0</v>
      </c>
      <c r="AS58" s="81">
        <v>0</v>
      </c>
      <c r="AT58" s="81">
        <v>0.91779100000000002</v>
      </c>
      <c r="AU58" s="81">
        <v>1.028548</v>
      </c>
      <c r="AV58" s="81">
        <v>1.0473870000000001</v>
      </c>
      <c r="AW58" s="81">
        <v>1.5344390000000001</v>
      </c>
      <c r="AX58" s="81">
        <v>1.9743520000000001</v>
      </c>
      <c r="AY58" s="81">
        <v>101.689753</v>
      </c>
      <c r="AZ58" s="81">
        <v>63.220412000000003</v>
      </c>
      <c r="BA58" s="81">
        <v>11583.980287</v>
      </c>
      <c r="BB58" s="81">
        <v>12262.462288000001</v>
      </c>
      <c r="BC58" s="81">
        <v>12935.272389</v>
      </c>
      <c r="BD58" s="81">
        <v>14791.595455000001</v>
      </c>
      <c r="BE58" s="81">
        <v>15597.943056</v>
      </c>
      <c r="BF58" s="81">
        <v>0</v>
      </c>
      <c r="BG58" s="81">
        <v>0</v>
      </c>
      <c r="BH58" s="81">
        <v>0</v>
      </c>
      <c r="BI58" s="81">
        <v>0</v>
      </c>
      <c r="BJ58" s="81">
        <v>0</v>
      </c>
      <c r="BK58" s="81">
        <v>0</v>
      </c>
      <c r="BL58" s="81">
        <v>185.32752400000001</v>
      </c>
      <c r="BM58" s="81">
        <v>179.16961599999999</v>
      </c>
      <c r="BN58" s="81">
        <v>206.03564</v>
      </c>
      <c r="BO58" s="81">
        <v>238.77010300000001</v>
      </c>
      <c r="BP58" s="81">
        <v>264.04619500000001</v>
      </c>
      <c r="BQ58" s="99">
        <v>240.28995499999999</v>
      </c>
    </row>
    <row r="59" spans="1:69" x14ac:dyDescent="0.2">
      <c r="A59" s="34" t="s">
        <v>275</v>
      </c>
      <c r="B59" s="26">
        <v>43217.835358796299</v>
      </c>
      <c r="C59" s="28" t="s">
        <v>9</v>
      </c>
      <c r="D59" s="28">
        <v>5.4166730000000003</v>
      </c>
      <c r="E59" s="28">
        <v>6.0651649999999986</v>
      </c>
      <c r="F59" s="28">
        <v>4.1468879999999997</v>
      </c>
      <c r="G59" s="29">
        <v>0.30620190369260047</v>
      </c>
      <c r="H59" s="29">
        <v>-0.10692075153767433</v>
      </c>
      <c r="I59" s="28" t="s">
        <v>9</v>
      </c>
      <c r="J59" s="28">
        <v>0.50388100000000002</v>
      </c>
      <c r="K59" s="28">
        <v>0.26713500000000001</v>
      </c>
      <c r="L59" s="28">
        <v>0.26328400000000002</v>
      </c>
      <c r="M59" s="29">
        <v>0.91383069233223435</v>
      </c>
      <c r="N59" s="29">
        <v>0.8862410391749489</v>
      </c>
      <c r="O59" s="27" t="s">
        <v>9</v>
      </c>
      <c r="P59" s="28">
        <v>0.57082699999999997</v>
      </c>
      <c r="Q59" s="28">
        <v>1.401545</v>
      </c>
      <c r="R59" s="28">
        <v>0.225359</v>
      </c>
      <c r="S59" s="29">
        <v>1.5329673986838777</v>
      </c>
      <c r="T59" s="29">
        <v>-0.59271589567227601</v>
      </c>
      <c r="U59" s="30"/>
      <c r="V59" s="30"/>
      <c r="W59" s="30"/>
      <c r="X59" s="81"/>
      <c r="Y59" s="81">
        <v>26.911466999999995</v>
      </c>
      <c r="Z59" s="81">
        <v>21.164594999999998</v>
      </c>
      <c r="AA59" s="81">
        <v>14.445519000000001</v>
      </c>
      <c r="AB59" s="81">
        <v>5.4624740000000003</v>
      </c>
      <c r="AC59" s="81">
        <v>5.4900679999999999</v>
      </c>
      <c r="AD59" s="81">
        <v>3.6343390000000002</v>
      </c>
      <c r="AE59" s="81">
        <v>2.3096709999999998</v>
      </c>
      <c r="AF59" s="81">
        <v>0.825793</v>
      </c>
      <c r="AG59" s="81">
        <v>0.97516199999999997</v>
      </c>
      <c r="AH59" s="81">
        <v>0.874753</v>
      </c>
      <c r="AI59" s="81">
        <v>0.95863100000000001</v>
      </c>
      <c r="AJ59" s="81">
        <v>0.98648100000000005</v>
      </c>
      <c r="AK59" s="81">
        <v>0.79714700000000005</v>
      </c>
      <c r="AL59" s="81">
        <v>0.26490000000000002</v>
      </c>
      <c r="AM59" s="81">
        <v>0.159806</v>
      </c>
      <c r="AN59" s="81">
        <v>0.27971499999999999</v>
      </c>
      <c r="AO59" s="81">
        <v>0.167402</v>
      </c>
      <c r="AP59" s="81">
        <v>0.190224</v>
      </c>
      <c r="AQ59" s="81">
        <v>0.42044900000000002</v>
      </c>
      <c r="AR59" s="81">
        <v>1.084257</v>
      </c>
      <c r="AS59" s="81">
        <v>0.61575000000000002</v>
      </c>
      <c r="AT59" s="81">
        <v>0.26130700000000001</v>
      </c>
      <c r="AU59" s="81">
        <v>0.10253</v>
      </c>
      <c r="AV59" s="81">
        <v>-8.7899999999999992E-3</v>
      </c>
      <c r="AW59" s="81">
        <v>0.30915500000000001</v>
      </c>
      <c r="AX59" s="81">
        <v>0.24468300000000001</v>
      </c>
      <c r="AY59" s="81">
        <v>1.839175</v>
      </c>
      <c r="AZ59" s="81">
        <v>0.68823100000000004</v>
      </c>
      <c r="BA59" s="81">
        <v>0.25136399999999998</v>
      </c>
      <c r="BB59" s="81">
        <v>7.0579000000000003E-2</v>
      </c>
      <c r="BC59" s="81">
        <v>0.28093000000000001</v>
      </c>
      <c r="BD59" s="81">
        <v>0.177784</v>
      </c>
      <c r="BE59" s="81">
        <v>3.4486999999999997E-2</v>
      </c>
      <c r="BF59" s="81">
        <v>-0.98299800000000004</v>
      </c>
      <c r="BG59" s="81">
        <v>-0.402806</v>
      </c>
      <c r="BH59" s="81">
        <v>0.27444600000000002</v>
      </c>
      <c r="BI59" s="81">
        <v>0.59594199999999997</v>
      </c>
      <c r="BJ59" s="81">
        <v>-0.71308700000000003</v>
      </c>
      <c r="BK59" s="81">
        <v>1.1165609999999999</v>
      </c>
      <c r="BL59" s="81">
        <v>22.026332</v>
      </c>
      <c r="BM59" s="81">
        <v>22.251691000000001</v>
      </c>
      <c r="BN59" s="81">
        <v>21.89339</v>
      </c>
      <c r="BO59" s="81">
        <v>21.927876999999999</v>
      </c>
      <c r="BP59" s="81">
        <v>23.186050000000002</v>
      </c>
      <c r="BQ59" s="99">
        <v>23.756876999999999</v>
      </c>
    </row>
    <row r="60" spans="1:69" x14ac:dyDescent="0.2">
      <c r="A60" s="34" t="s">
        <v>35</v>
      </c>
      <c r="B60" s="26">
        <v>43217.837488425925</v>
      </c>
      <c r="C60" s="28">
        <v>303.66666666666669</v>
      </c>
      <c r="D60" s="28">
        <v>263.958257</v>
      </c>
      <c r="E60" s="28">
        <v>286.46632499999987</v>
      </c>
      <c r="F60" s="28">
        <v>265.13206000000002</v>
      </c>
      <c r="G60" s="29">
        <v>-4.4272390143991203E-3</v>
      </c>
      <c r="H60" s="29">
        <v>-7.8571427200037847E-2</v>
      </c>
      <c r="I60" s="28">
        <v>20.333333333333332</v>
      </c>
      <c r="J60" s="28">
        <v>11.720262999999999</v>
      </c>
      <c r="K60" s="28">
        <v>21.723397999999996</v>
      </c>
      <c r="L60" s="28">
        <v>12.45274</v>
      </c>
      <c r="M60" s="29">
        <v>-5.8820548730640909E-2</v>
      </c>
      <c r="N60" s="29">
        <v>-0.4604774538495312</v>
      </c>
      <c r="O60" s="27">
        <v>16.333333333333332</v>
      </c>
      <c r="P60" s="28">
        <v>10.278262</v>
      </c>
      <c r="Q60" s="28">
        <v>22.571530000000003</v>
      </c>
      <c r="R60" s="28">
        <v>11.648571</v>
      </c>
      <c r="S60" s="29">
        <v>-0.11763751965799074</v>
      </c>
      <c r="T60" s="29">
        <v>-0.54463600828122871</v>
      </c>
      <c r="U60" s="30"/>
      <c r="V60" s="30"/>
      <c r="W60" s="30"/>
      <c r="X60" s="81"/>
      <c r="Y60" s="81">
        <v>716.72</v>
      </c>
      <c r="Z60" s="81">
        <v>1074.0347099999999</v>
      </c>
      <c r="AA60" s="81">
        <v>981.12024599999995</v>
      </c>
      <c r="AB60" s="81">
        <v>250.731448</v>
      </c>
      <c r="AC60" s="81">
        <v>271.70487700000001</v>
      </c>
      <c r="AD60" s="81">
        <v>238.63283899999999</v>
      </c>
      <c r="AE60" s="81">
        <v>230.32957400000001</v>
      </c>
      <c r="AF60" s="81">
        <v>57.537942999999999</v>
      </c>
      <c r="AG60" s="81">
        <v>53.657254999999999</v>
      </c>
      <c r="AH60" s="81">
        <v>57.786205000000002</v>
      </c>
      <c r="AI60" s="81">
        <v>69.651436000000004</v>
      </c>
      <c r="AJ60" s="81">
        <v>59.690787999999998</v>
      </c>
      <c r="AK60" s="81">
        <v>50.120919999999998</v>
      </c>
      <c r="AL60" s="81">
        <v>62.776992999999997</v>
      </c>
      <c r="AM60" s="81">
        <v>10.183052999999999</v>
      </c>
      <c r="AN60" s="81">
        <v>8.4641249999999992</v>
      </c>
      <c r="AO60" s="81">
        <v>12.050794</v>
      </c>
      <c r="AP60" s="81">
        <v>19.422948000000002</v>
      </c>
      <c r="AQ60" s="81">
        <v>8.7502750000000002</v>
      </c>
      <c r="AR60" s="81">
        <v>62.978355999999998</v>
      </c>
      <c r="AS60" s="81">
        <v>74.210791999999998</v>
      </c>
      <c r="AT60" s="81">
        <v>20.938026000000001</v>
      </c>
      <c r="AU60" s="81">
        <v>17.750572999999999</v>
      </c>
      <c r="AV60" s="81">
        <v>13.766080000000001</v>
      </c>
      <c r="AW60" s="81">
        <v>10.935691</v>
      </c>
      <c r="AX60" s="81">
        <v>17.866527000000001</v>
      </c>
      <c r="AY60" s="81">
        <v>61.183525000000003</v>
      </c>
      <c r="AZ60" s="81">
        <v>64.700559999999996</v>
      </c>
      <c r="BA60" s="81">
        <v>20.899118000000001</v>
      </c>
      <c r="BB60" s="81">
        <v>11.316787</v>
      </c>
      <c r="BC60" s="81">
        <v>12.260147999999999</v>
      </c>
      <c r="BD60" s="81">
        <v>9.1688270000000003</v>
      </c>
      <c r="BE60" s="81">
        <v>17.794597</v>
      </c>
      <c r="BF60" s="81">
        <v>30.574358</v>
      </c>
      <c r="BG60" s="81">
        <v>32.213467999999999</v>
      </c>
      <c r="BH60" s="81">
        <v>44.394831000000003</v>
      </c>
      <c r="BI60" s="81">
        <v>77.024051</v>
      </c>
      <c r="BJ60" s="81">
        <v>96.607398000000003</v>
      </c>
      <c r="BK60" s="81">
        <v>124.772428</v>
      </c>
      <c r="BL60" s="81">
        <v>460.96036700000002</v>
      </c>
      <c r="BM60" s="81">
        <v>442.60837500000002</v>
      </c>
      <c r="BN60" s="81">
        <v>451.77720199999999</v>
      </c>
      <c r="BO60" s="81">
        <v>469.571799</v>
      </c>
      <c r="BP60" s="81">
        <v>492.97563500000001</v>
      </c>
      <c r="BQ60" s="99">
        <v>473.25377200000003</v>
      </c>
    </row>
    <row r="61" spans="1:69" x14ac:dyDescent="0.2">
      <c r="A61" s="34" t="s">
        <v>276</v>
      </c>
      <c r="B61" s="26">
        <v>43217.838078703702</v>
      </c>
      <c r="C61" s="28" t="s">
        <v>9</v>
      </c>
      <c r="D61" s="28">
        <v>131.09316100000001</v>
      </c>
      <c r="E61" s="28">
        <v>143.252431</v>
      </c>
      <c r="F61" s="28">
        <v>84.322667999999993</v>
      </c>
      <c r="G61" s="29">
        <v>0.55466097206506815</v>
      </c>
      <c r="H61" s="29">
        <v>-8.4880025526407943E-2</v>
      </c>
      <c r="I61" s="28" t="s">
        <v>9</v>
      </c>
      <c r="J61" s="28">
        <v>11.824586</v>
      </c>
      <c r="K61" s="28">
        <v>15.263214999999999</v>
      </c>
      <c r="L61" s="28">
        <v>5.0634399999999999</v>
      </c>
      <c r="M61" s="29">
        <v>1.3352870775599199</v>
      </c>
      <c r="N61" s="29">
        <v>-0.22528864331662757</v>
      </c>
      <c r="O61" s="27" t="s">
        <v>9</v>
      </c>
      <c r="P61" s="28">
        <v>4.7977800000000004</v>
      </c>
      <c r="Q61" s="28">
        <v>8.4075410000000002</v>
      </c>
      <c r="R61" s="28">
        <v>1.5808359999999999</v>
      </c>
      <c r="S61" s="29">
        <v>2.0349637786588874</v>
      </c>
      <c r="T61" s="29">
        <v>-0.42934801031597702</v>
      </c>
      <c r="U61" s="30"/>
      <c r="V61" s="30"/>
      <c r="W61" s="30"/>
      <c r="X61" s="81"/>
      <c r="Y61" s="81">
        <v>603.04924354299999</v>
      </c>
      <c r="Z61" s="81">
        <v>457.29772700000001</v>
      </c>
      <c r="AA61" s="81">
        <v>385.80939699999999</v>
      </c>
      <c r="AB61" s="81">
        <v>108.513852</v>
      </c>
      <c r="AC61" s="81">
        <v>121.208776</v>
      </c>
      <c r="AD61" s="81">
        <v>91.185927000000007</v>
      </c>
      <c r="AE61" s="81">
        <v>88.330697999999998</v>
      </c>
      <c r="AF61" s="81">
        <v>18.921613000000001</v>
      </c>
      <c r="AG61" s="81">
        <v>20.292487000000001</v>
      </c>
      <c r="AH61" s="81">
        <v>24.173062999999999</v>
      </c>
      <c r="AI61" s="81">
        <v>27.798763999999998</v>
      </c>
      <c r="AJ61" s="81">
        <v>28.270451999999999</v>
      </c>
      <c r="AK61" s="81">
        <v>27.741685</v>
      </c>
      <c r="AL61" s="81">
        <v>31.338660000000001</v>
      </c>
      <c r="AM61" s="81">
        <v>2.9138799999999998</v>
      </c>
      <c r="AN61" s="81">
        <v>5.2602180000000001</v>
      </c>
      <c r="AO61" s="81">
        <v>7.9618460000000004</v>
      </c>
      <c r="AP61" s="81">
        <v>11.605741</v>
      </c>
      <c r="AQ61" s="81">
        <v>8.6718759999999993</v>
      </c>
      <c r="AR61" s="81">
        <v>40.742117</v>
      </c>
      <c r="AS61" s="81">
        <v>41.994821999999999</v>
      </c>
      <c r="AT61" s="81">
        <v>8.0872740000000007</v>
      </c>
      <c r="AU61" s="81">
        <v>9.8662810000000007</v>
      </c>
      <c r="AV61" s="81">
        <v>15.397732</v>
      </c>
      <c r="AW61" s="81">
        <v>9.0277469999999997</v>
      </c>
      <c r="AX61" s="81">
        <v>11.387715</v>
      </c>
      <c r="AY61" s="81">
        <v>17.982724000000001</v>
      </c>
      <c r="AZ61" s="81">
        <v>20.942554999999999</v>
      </c>
      <c r="BA61" s="81">
        <v>3.8084199999999999</v>
      </c>
      <c r="BB61" s="81">
        <v>4.3244829999999999</v>
      </c>
      <c r="BC61" s="81">
        <v>8.2125269999999997</v>
      </c>
      <c r="BD61" s="81">
        <v>1.799148</v>
      </c>
      <c r="BE61" s="81">
        <v>6.1951999999999998</v>
      </c>
      <c r="BF61" s="81">
        <v>16.676597999999998</v>
      </c>
      <c r="BG61" s="81">
        <v>34.396965000000002</v>
      </c>
      <c r="BH61" s="81">
        <v>51.530721</v>
      </c>
      <c r="BI61" s="81">
        <v>43.099263000000001</v>
      </c>
      <c r="BJ61" s="81">
        <v>27.811744000000001</v>
      </c>
      <c r="BK61" s="81">
        <v>69.741258999999999</v>
      </c>
      <c r="BL61" s="81">
        <v>161.350325</v>
      </c>
      <c r="BM61" s="81">
        <v>162.46343300000001</v>
      </c>
      <c r="BN61" s="81">
        <v>164.35617999999999</v>
      </c>
      <c r="BO61" s="81">
        <v>170.660706</v>
      </c>
      <c r="BP61" s="81">
        <v>178.587885</v>
      </c>
      <c r="BQ61" s="99">
        <v>182.54517300000001</v>
      </c>
    </row>
    <row r="62" spans="1:69" x14ac:dyDescent="0.2">
      <c r="A62" s="34" t="s">
        <v>175</v>
      </c>
      <c r="B62" s="26">
        <v>43217.878379629627</v>
      </c>
      <c r="C62" s="28">
        <v>329.33333333333331</v>
      </c>
      <c r="D62" s="28">
        <v>364.13357999999999</v>
      </c>
      <c r="E62" s="28">
        <v>342.94319199999995</v>
      </c>
      <c r="F62" s="28">
        <v>289.81024600000001</v>
      </c>
      <c r="G62" s="29">
        <v>0.25645516342441521</v>
      </c>
      <c r="H62" s="29">
        <v>6.1789790537670308E-2</v>
      </c>
      <c r="I62" s="28">
        <v>25</v>
      </c>
      <c r="J62" s="28">
        <v>33.650689999999997</v>
      </c>
      <c r="K62" s="28">
        <v>23.318337999999997</v>
      </c>
      <c r="L62" s="28">
        <v>27.569559999999999</v>
      </c>
      <c r="M62" s="29">
        <v>0.22057406792128709</v>
      </c>
      <c r="N62" s="29">
        <v>0.44309984699595661</v>
      </c>
      <c r="O62" s="27">
        <v>16</v>
      </c>
      <c r="P62" s="28">
        <v>21.772006000000001</v>
      </c>
      <c r="Q62" s="28">
        <v>11.577179999999998</v>
      </c>
      <c r="R62" s="28">
        <v>23.932062999999999</v>
      </c>
      <c r="S62" s="29">
        <v>-9.025786870108099E-2</v>
      </c>
      <c r="T62" s="29">
        <v>0.88059665652602837</v>
      </c>
      <c r="U62" s="30"/>
      <c r="V62" s="30"/>
      <c r="W62" s="30"/>
      <c r="X62" s="81"/>
      <c r="Y62" s="81">
        <v>557.3930355</v>
      </c>
      <c r="Z62" s="81">
        <v>1240.050704</v>
      </c>
      <c r="AA62" s="81">
        <v>1067.7766919999999</v>
      </c>
      <c r="AB62" s="81">
        <v>286.74352499999998</v>
      </c>
      <c r="AC62" s="81">
        <v>320.553741</v>
      </c>
      <c r="AD62" s="81">
        <v>196.755854</v>
      </c>
      <c r="AE62" s="81">
        <v>191.113801</v>
      </c>
      <c r="AF62" s="81">
        <v>54.416283999999997</v>
      </c>
      <c r="AG62" s="81">
        <v>48.021541999999997</v>
      </c>
      <c r="AH62" s="81">
        <v>39.419578999999999</v>
      </c>
      <c r="AI62" s="81">
        <v>54.898448999999999</v>
      </c>
      <c r="AJ62" s="81">
        <v>66.389629999999997</v>
      </c>
      <c r="AK62" s="81">
        <v>56.007432000000001</v>
      </c>
      <c r="AL62" s="81">
        <v>65.058187000000004</v>
      </c>
      <c r="AM62" s="81">
        <v>21.191409</v>
      </c>
      <c r="AN62" s="81">
        <v>9.3851639999999996</v>
      </c>
      <c r="AO62" s="81">
        <v>8.9212539999999994</v>
      </c>
      <c r="AP62" s="81">
        <v>16.509605000000001</v>
      </c>
      <c r="AQ62" s="81">
        <v>25.338348</v>
      </c>
      <c r="AR62" s="81">
        <v>82.351241999999999</v>
      </c>
      <c r="AS62" s="81">
        <v>89.557506000000004</v>
      </c>
      <c r="AT62" s="81">
        <v>24.188590000000001</v>
      </c>
      <c r="AU62" s="81">
        <v>19.354147999999999</v>
      </c>
      <c r="AV62" s="81">
        <v>15.818973</v>
      </c>
      <c r="AW62" s="81">
        <v>15.899181</v>
      </c>
      <c r="AX62" s="81">
        <v>15.564163000000001</v>
      </c>
      <c r="AY62" s="81">
        <v>47.082543999999999</v>
      </c>
      <c r="AZ62" s="81">
        <v>60.019544000000003</v>
      </c>
      <c r="BA62" s="81">
        <v>17.828372999999999</v>
      </c>
      <c r="BB62" s="81">
        <v>12.162997000000001</v>
      </c>
      <c r="BC62" s="81">
        <v>4.5593339999999998</v>
      </c>
      <c r="BD62" s="81">
        <v>5.0136640000000003</v>
      </c>
      <c r="BE62" s="81">
        <v>6.5596370000000004</v>
      </c>
      <c r="BF62" s="81">
        <v>66.773767000000007</v>
      </c>
      <c r="BG62" s="81">
        <v>55.341603999999997</v>
      </c>
      <c r="BH62" s="81">
        <v>77.033946</v>
      </c>
      <c r="BI62" s="81">
        <v>137.44889599999999</v>
      </c>
      <c r="BJ62" s="81">
        <v>145.869756</v>
      </c>
      <c r="BK62" s="81">
        <v>152.04842400000001</v>
      </c>
      <c r="BL62" s="81">
        <v>593.33836399999996</v>
      </c>
      <c r="BM62" s="81">
        <v>575.70633999999995</v>
      </c>
      <c r="BN62" s="81">
        <v>575.730591</v>
      </c>
      <c r="BO62" s="81">
        <v>581.39239799999996</v>
      </c>
      <c r="BP62" s="81">
        <v>690.16584999999998</v>
      </c>
      <c r="BQ62" s="99">
        <v>694.08829100000003</v>
      </c>
    </row>
    <row r="63" spans="1:69" x14ac:dyDescent="0.2">
      <c r="A63" s="34" t="s">
        <v>277</v>
      </c>
      <c r="B63" s="26">
        <v>43217.883032407408</v>
      </c>
      <c r="C63" s="28" t="s">
        <v>9</v>
      </c>
      <c r="D63" s="28">
        <v>1.974837</v>
      </c>
      <c r="E63" s="28">
        <v>1.2340200000000001</v>
      </c>
      <c r="F63" s="28">
        <v>1.3489329999999999</v>
      </c>
      <c r="G63" s="29">
        <v>0.46399932391008303</v>
      </c>
      <c r="H63" s="29">
        <v>0.6003281956532307</v>
      </c>
      <c r="I63" s="28" t="s">
        <v>9</v>
      </c>
      <c r="J63" s="28">
        <v>7.4757000000000004E-2</v>
      </c>
      <c r="K63" s="28">
        <v>-0.30586100000000005</v>
      </c>
      <c r="L63" s="28">
        <v>-0.955762</v>
      </c>
      <c r="M63" s="29" t="s">
        <v>234</v>
      </c>
      <c r="N63" s="29" t="s">
        <v>234</v>
      </c>
      <c r="O63" s="27" t="s">
        <v>9</v>
      </c>
      <c r="P63" s="28">
        <v>-2.2030729999999998</v>
      </c>
      <c r="Q63" s="28">
        <v>-5.011469</v>
      </c>
      <c r="R63" s="28">
        <v>-2.5091929999999998</v>
      </c>
      <c r="S63" s="29" t="s">
        <v>234</v>
      </c>
      <c r="T63" s="29" t="s">
        <v>234</v>
      </c>
      <c r="U63" s="30"/>
      <c r="V63" s="30"/>
      <c r="W63" s="30"/>
      <c r="X63" s="81"/>
      <c r="Y63" s="81">
        <v>123.09</v>
      </c>
      <c r="Z63" s="81">
        <v>6.3447839999999998</v>
      </c>
      <c r="AA63" s="81">
        <v>3.355912</v>
      </c>
      <c r="AB63" s="81">
        <v>2.270861</v>
      </c>
      <c r="AC63" s="81">
        <v>1.4909699999999999</v>
      </c>
      <c r="AD63" s="81">
        <v>1.3369899999999999</v>
      </c>
      <c r="AE63" s="81">
        <v>1.633308</v>
      </c>
      <c r="AF63" s="81">
        <v>-1.136849</v>
      </c>
      <c r="AG63" s="81">
        <v>1.2549159999999999</v>
      </c>
      <c r="AH63" s="81">
        <v>0.77414099999999997</v>
      </c>
      <c r="AI63" s="81">
        <v>0.44478099999999998</v>
      </c>
      <c r="AJ63" s="81">
        <v>0.93807499999999999</v>
      </c>
      <c r="AK63" s="81">
        <v>0.41001300000000002</v>
      </c>
      <c r="AL63" s="81">
        <v>0.97769200000000001</v>
      </c>
      <c r="AM63" s="81">
        <v>-1.322956</v>
      </c>
      <c r="AN63" s="81">
        <v>1.0807789999999999</v>
      </c>
      <c r="AO63" s="81">
        <v>0.62737200000000004</v>
      </c>
      <c r="AP63" s="81">
        <v>2.4816999999999999E-2</v>
      </c>
      <c r="AQ63" s="81">
        <v>0.61967399999999995</v>
      </c>
      <c r="AR63" s="81">
        <v>-0.90157200000000004</v>
      </c>
      <c r="AS63" s="81">
        <v>1.567817</v>
      </c>
      <c r="AT63" s="81">
        <v>8.0926999999999999E-2</v>
      </c>
      <c r="AU63" s="81">
        <v>0.33309899999999998</v>
      </c>
      <c r="AV63" s="81">
        <v>0.48683999999999999</v>
      </c>
      <c r="AW63" s="81">
        <v>8.6846999999999994E-2</v>
      </c>
      <c r="AX63" s="81">
        <v>0.273204</v>
      </c>
      <c r="AY63" s="81">
        <v>-9.0429589999999997</v>
      </c>
      <c r="AZ63" s="81">
        <v>-1.143964</v>
      </c>
      <c r="BA63" s="81">
        <v>8.9032E-2</v>
      </c>
      <c r="BB63" s="81">
        <v>-1.8347709999999999</v>
      </c>
      <c r="BC63" s="81">
        <v>0.53228799999999998</v>
      </c>
      <c r="BD63" s="81">
        <v>-0.33526800000000001</v>
      </c>
      <c r="BE63" s="81">
        <v>-1.1870289999999999</v>
      </c>
      <c r="BF63" s="81">
        <v>19.456059</v>
      </c>
      <c r="BG63" s="81">
        <v>30.825226000000001</v>
      </c>
      <c r="BH63" s="81">
        <v>32.468881000000003</v>
      </c>
      <c r="BI63" s="81">
        <v>33.209915000000002</v>
      </c>
      <c r="BJ63" s="81">
        <v>34.147382999999998</v>
      </c>
      <c r="BK63" s="81">
        <v>31.583856999999998</v>
      </c>
      <c r="BL63" s="81">
        <v>33.095894000000001</v>
      </c>
      <c r="BM63" s="81">
        <v>30.624752999999998</v>
      </c>
      <c r="BN63" s="81">
        <v>30.264406000000001</v>
      </c>
      <c r="BO63" s="81">
        <v>29.053106</v>
      </c>
      <c r="BP63" s="81">
        <v>23.973012000000001</v>
      </c>
      <c r="BQ63" s="99">
        <v>26.280353000000002</v>
      </c>
    </row>
    <row r="64" spans="1:69" x14ac:dyDescent="0.2">
      <c r="A64" s="10" t="s">
        <v>278</v>
      </c>
      <c r="B64" s="26">
        <v>43220.757465277777</v>
      </c>
      <c r="C64" s="91" t="s">
        <v>9</v>
      </c>
      <c r="D64" s="28">
        <v>48.053975999999999</v>
      </c>
      <c r="E64" s="28">
        <v>66.323467999999991</v>
      </c>
      <c r="F64" s="28">
        <v>34.323521999999997</v>
      </c>
      <c r="G64" s="29">
        <v>0.40003045142045757</v>
      </c>
      <c r="H64" s="29">
        <v>-0.27546044486093513</v>
      </c>
      <c r="I64" s="91" t="s">
        <v>9</v>
      </c>
      <c r="J64" s="28">
        <v>9.0211199999999998</v>
      </c>
      <c r="K64" s="28">
        <v>21.127115000000003</v>
      </c>
      <c r="L64" s="28">
        <v>4.9567379999999996</v>
      </c>
      <c r="M64" s="29">
        <v>0.81997111810226819</v>
      </c>
      <c r="N64" s="29">
        <v>-0.5730074835111183</v>
      </c>
      <c r="O64" s="92" t="s">
        <v>9</v>
      </c>
      <c r="P64" s="93">
        <v>10.939774</v>
      </c>
      <c r="Q64" s="94">
        <v>16.412047000000001</v>
      </c>
      <c r="R64" s="94">
        <v>10.251353999999999</v>
      </c>
      <c r="S64" s="29">
        <v>6.7154055942268753E-2</v>
      </c>
      <c r="T64" s="29">
        <v>-0.33343025400792481</v>
      </c>
      <c r="U64" s="25"/>
      <c r="V64" s="25"/>
      <c r="W64" s="25"/>
      <c r="X64" s="25"/>
      <c r="Y64" s="81">
        <v>481.90560000000005</v>
      </c>
      <c r="Z64" s="81">
        <v>198.91415799999999</v>
      </c>
      <c r="AA64" s="81">
        <v>139.45344499999999</v>
      </c>
      <c r="AB64" s="81">
        <v>45.143735999999997</v>
      </c>
      <c r="AC64" s="81">
        <v>53.123432000000001</v>
      </c>
      <c r="AD64" s="81">
        <v>64.950346999999994</v>
      </c>
      <c r="AE64" s="81">
        <v>48.360298</v>
      </c>
      <c r="AF64" s="81">
        <v>7.1546950000000002</v>
      </c>
      <c r="AG64" s="81">
        <v>13.159841999999999</v>
      </c>
      <c r="AH64" s="81">
        <v>18.982061999999999</v>
      </c>
      <c r="AI64" s="81">
        <v>25.653748</v>
      </c>
      <c r="AJ64" s="81">
        <v>13.438608</v>
      </c>
      <c r="AK64" s="81">
        <v>41.500878999999998</v>
      </c>
      <c r="AL64" s="81">
        <v>28.503883999999999</v>
      </c>
      <c r="AM64" s="81">
        <v>2.6709990000000001</v>
      </c>
      <c r="AN64" s="81">
        <v>7.9223679999999996</v>
      </c>
      <c r="AO64" s="81">
        <v>12.945194000000001</v>
      </c>
      <c r="AP64" s="81">
        <v>17.962318</v>
      </c>
      <c r="AQ64" s="81">
        <v>6.4868370000000004</v>
      </c>
      <c r="AR64" s="81">
        <v>53.238866000000002</v>
      </c>
      <c r="AS64" s="81">
        <v>39.992870000000003</v>
      </c>
      <c r="AT64" s="81">
        <v>10.069117</v>
      </c>
      <c r="AU64" s="81">
        <v>11.316953</v>
      </c>
      <c r="AV64" s="81">
        <v>13.484147</v>
      </c>
      <c r="AW64" s="81">
        <v>11.011865</v>
      </c>
      <c r="AX64" s="81">
        <v>16.143148</v>
      </c>
      <c r="AY64" s="81">
        <v>52.719071</v>
      </c>
      <c r="AZ64" s="81">
        <v>38.016840000000002</v>
      </c>
      <c r="BA64" s="81">
        <v>8.1979140000000008</v>
      </c>
      <c r="BB64" s="81">
        <v>8.8493359999999992</v>
      </c>
      <c r="BC64" s="81">
        <v>14.648870000000001</v>
      </c>
      <c r="BD64" s="81">
        <v>11.627986</v>
      </c>
      <c r="BE64" s="81">
        <v>14.427683999999999</v>
      </c>
      <c r="BF64" s="81">
        <v>-9.8553090000000001</v>
      </c>
      <c r="BG64" s="81">
        <v>-18.868794999999999</v>
      </c>
      <c r="BH64" s="81">
        <v>-18.892227999999999</v>
      </c>
      <c r="BI64" s="81">
        <v>-18.364623999999999</v>
      </c>
      <c r="BJ64" s="81">
        <v>-27.254261</v>
      </c>
      <c r="BK64" s="81">
        <v>-24.764202000000001</v>
      </c>
      <c r="BL64" s="81">
        <v>252.370282</v>
      </c>
      <c r="BM64" s="81">
        <v>213.154864</v>
      </c>
      <c r="BN64" s="81">
        <v>224.65384</v>
      </c>
      <c r="BO64" s="81">
        <v>239.363676</v>
      </c>
      <c r="BP64" s="81">
        <v>271.77301499999999</v>
      </c>
      <c r="BQ64" s="81">
        <v>234.81211500000001</v>
      </c>
    </row>
    <row r="65" spans="1:69" x14ac:dyDescent="0.2">
      <c r="A65" s="10" t="s">
        <v>279</v>
      </c>
      <c r="B65" s="26">
        <v>43220.757916666669</v>
      </c>
      <c r="C65" s="91" t="s">
        <v>9</v>
      </c>
      <c r="D65" s="28">
        <v>73.459586000000002</v>
      </c>
      <c r="E65" s="28">
        <v>83.230750999999998</v>
      </c>
      <c r="F65" s="28">
        <v>71.334684999999993</v>
      </c>
      <c r="G65" s="29">
        <v>2.9787767339268578E-2</v>
      </c>
      <c r="H65" s="29">
        <v>-0.11739849613996634</v>
      </c>
      <c r="I65" s="91" t="s">
        <v>9</v>
      </c>
      <c r="J65" s="28">
        <v>1.969177</v>
      </c>
      <c r="K65" s="28">
        <v>12.179982000000001</v>
      </c>
      <c r="L65" s="28">
        <v>10.945077</v>
      </c>
      <c r="M65" s="29">
        <v>-0.82008559647410428</v>
      </c>
      <c r="N65" s="29">
        <v>-0.83832677256830102</v>
      </c>
      <c r="O65" s="92" t="s">
        <v>9</v>
      </c>
      <c r="P65" s="93">
        <v>1.6587259999999999</v>
      </c>
      <c r="Q65" s="94">
        <v>10.861974</v>
      </c>
      <c r="R65" s="94">
        <v>7.4324019999999997</v>
      </c>
      <c r="S65" s="29">
        <v>-0.77682504256362883</v>
      </c>
      <c r="T65" s="29">
        <v>-0.84729055694664712</v>
      </c>
      <c r="U65" s="25"/>
      <c r="V65" s="25"/>
      <c r="W65" s="25"/>
      <c r="X65" s="25"/>
      <c r="Y65" s="81">
        <v>208.72941568000002</v>
      </c>
      <c r="Z65" s="81">
        <v>62.509383</v>
      </c>
      <c r="AA65" s="81">
        <v>90.156026999999995</v>
      </c>
      <c r="AB65" s="81">
        <v>43.999611000000002</v>
      </c>
      <c r="AC65" s="81">
        <v>24.198107</v>
      </c>
      <c r="AD65" s="81">
        <v>0</v>
      </c>
      <c r="AE65" s="81">
        <v>0</v>
      </c>
      <c r="AF65" s="81">
        <v>0.235125</v>
      </c>
      <c r="AG65" s="81">
        <v>0.37563600000000003</v>
      </c>
      <c r="AH65" s="81">
        <v>0.37563600000000003</v>
      </c>
      <c r="AI65" s="81">
        <v>0.36120999999999998</v>
      </c>
      <c r="AJ65" s="81">
        <v>0.36120999999999998</v>
      </c>
      <c r="AK65" s="81">
        <v>0</v>
      </c>
      <c r="AL65" s="81">
        <v>0</v>
      </c>
      <c r="AM65" s="81">
        <v>3.4987499999999998</v>
      </c>
      <c r="AN65" s="81">
        <v>4.1063260000000001</v>
      </c>
      <c r="AO65" s="81">
        <v>4.402088</v>
      </c>
      <c r="AP65" s="81">
        <v>5.033239</v>
      </c>
      <c r="AQ65" s="81">
        <v>5.5637129999999999</v>
      </c>
      <c r="AR65" s="81">
        <v>0</v>
      </c>
      <c r="AS65" s="81">
        <v>0</v>
      </c>
      <c r="AT65" s="81">
        <v>0.73237099999999999</v>
      </c>
      <c r="AU65" s="81">
        <v>0.746722</v>
      </c>
      <c r="AV65" s="81">
        <v>0.71105300000000005</v>
      </c>
      <c r="AW65" s="81">
        <v>0.68379000000000001</v>
      </c>
      <c r="AX65" s="81">
        <v>0.69944099999999998</v>
      </c>
      <c r="AY65" s="81">
        <v>21.277863</v>
      </c>
      <c r="AZ65" s="81">
        <v>37.358376999999997</v>
      </c>
      <c r="BA65" s="81">
        <v>545.88781600000004</v>
      </c>
      <c r="BB65" s="81">
        <v>554.386751</v>
      </c>
      <c r="BC65" s="81">
        <v>585.04556300000002</v>
      </c>
      <c r="BD65" s="81">
        <v>671.49370699999997</v>
      </c>
      <c r="BE65" s="81">
        <v>678.29123800000002</v>
      </c>
      <c r="BF65" s="81">
        <v>0</v>
      </c>
      <c r="BG65" s="81">
        <v>0</v>
      </c>
      <c r="BH65" s="81">
        <v>0</v>
      </c>
      <c r="BI65" s="81">
        <v>0</v>
      </c>
      <c r="BJ65" s="81">
        <v>0</v>
      </c>
      <c r="BK65" s="81">
        <v>0</v>
      </c>
      <c r="BL65" s="81">
        <v>144.49185299999999</v>
      </c>
      <c r="BM65" s="81">
        <v>131.04018300000001</v>
      </c>
      <c r="BN65" s="81">
        <v>142.00752199999999</v>
      </c>
      <c r="BO65" s="81">
        <v>154.31242</v>
      </c>
      <c r="BP65" s="81">
        <v>184.925667</v>
      </c>
      <c r="BQ65" s="81">
        <v>185.771818</v>
      </c>
    </row>
    <row r="66" spans="1:69" x14ac:dyDescent="0.2">
      <c r="A66" s="10" t="s">
        <v>280</v>
      </c>
      <c r="B66" s="26">
        <v>43220.757939814815</v>
      </c>
      <c r="C66" s="91" t="s">
        <v>9</v>
      </c>
      <c r="D66" s="28">
        <v>0</v>
      </c>
      <c r="E66" s="28">
        <v>0</v>
      </c>
      <c r="F66" s="28">
        <v>0</v>
      </c>
      <c r="G66" s="29" t="s">
        <v>281</v>
      </c>
      <c r="H66" s="29" t="s">
        <v>281</v>
      </c>
      <c r="I66" s="91" t="s">
        <v>9</v>
      </c>
      <c r="J66" s="28">
        <v>-0.38124799999999998</v>
      </c>
      <c r="K66" s="28">
        <v>-0.39268600000000009</v>
      </c>
      <c r="L66" s="28">
        <v>-0.33047100000000001</v>
      </c>
      <c r="M66" s="29" t="s">
        <v>281</v>
      </c>
      <c r="N66" s="29" t="s">
        <v>281</v>
      </c>
      <c r="O66" s="92" t="s">
        <v>9</v>
      </c>
      <c r="P66" s="93">
        <v>0.57015199999999999</v>
      </c>
      <c r="Q66" s="94">
        <v>-2.6230999999999227E-2</v>
      </c>
      <c r="R66" s="94">
        <v>-1.012651</v>
      </c>
      <c r="S66" s="29" t="s">
        <v>281</v>
      </c>
      <c r="T66" s="29" t="s">
        <v>281</v>
      </c>
      <c r="U66" s="25"/>
      <c r="V66" s="25"/>
      <c r="W66" s="25"/>
      <c r="X66" s="25"/>
      <c r="Y66" s="81">
        <v>18.520620000000001</v>
      </c>
      <c r="Z66" s="81">
        <v>0</v>
      </c>
      <c r="AA66" s="81">
        <v>0</v>
      </c>
      <c r="AB66" s="81">
        <v>0</v>
      </c>
      <c r="AC66" s="81">
        <v>0</v>
      </c>
      <c r="AD66" s="81">
        <v>0</v>
      </c>
      <c r="AE66" s="81">
        <v>0</v>
      </c>
      <c r="AF66" s="81">
        <v>0</v>
      </c>
      <c r="AG66" s="81">
        <v>0</v>
      </c>
      <c r="AH66" s="81">
        <v>0</v>
      </c>
      <c r="AI66" s="81">
        <v>0</v>
      </c>
      <c r="AJ66" s="81">
        <v>0</v>
      </c>
      <c r="AK66" s="81">
        <v>-1.580004</v>
      </c>
      <c r="AL66" s="81">
        <v>-1.4698199999999999</v>
      </c>
      <c r="AM66" s="81">
        <v>-0.36462800000000001</v>
      </c>
      <c r="AN66" s="81">
        <v>-0.396505</v>
      </c>
      <c r="AO66" s="81">
        <v>-0.36791000000000001</v>
      </c>
      <c r="AP66" s="81">
        <v>-0.450961</v>
      </c>
      <c r="AQ66" s="81">
        <v>-0.43894899999999998</v>
      </c>
      <c r="AR66" s="81">
        <v>-1.422755</v>
      </c>
      <c r="AS66" s="81">
        <v>-1.320524</v>
      </c>
      <c r="AT66" s="81">
        <v>-0.43593999999999999</v>
      </c>
      <c r="AU66" s="81">
        <v>-0.39292300000000002</v>
      </c>
      <c r="AV66" s="81">
        <v>-4.1966000000000003E-2</v>
      </c>
      <c r="AW66" s="81">
        <v>-0.36652499999999999</v>
      </c>
      <c r="AX66" s="81">
        <v>-0.33307300000000001</v>
      </c>
      <c r="AY66" s="81">
        <v>16.137927000000001</v>
      </c>
      <c r="AZ66" s="81">
        <v>-4.5900699999999999</v>
      </c>
      <c r="BA66" s="81">
        <v>-0.88004099999999996</v>
      </c>
      <c r="BB66" s="81">
        <v>-1.0488459999999999</v>
      </c>
      <c r="BC66" s="81">
        <v>-2.5540620000000001</v>
      </c>
      <c r="BD66" s="81">
        <v>-5.7999999999999996E-3</v>
      </c>
      <c r="BE66" s="81">
        <v>17.182608999999999</v>
      </c>
      <c r="BF66" s="81">
        <v>15.276922000000001</v>
      </c>
      <c r="BG66" s="81">
        <v>16.019427</v>
      </c>
      <c r="BH66" s="81">
        <v>16.082730000000002</v>
      </c>
      <c r="BI66" s="81">
        <v>5.2653100000000004</v>
      </c>
      <c r="BJ66" s="81">
        <v>5.1844900000000003</v>
      </c>
      <c r="BK66" s="81">
        <v>5.7191450000000001</v>
      </c>
      <c r="BL66" s="81">
        <v>8.7218870000000006</v>
      </c>
      <c r="BM66" s="81">
        <v>7.7100860000000004</v>
      </c>
      <c r="BN66" s="81">
        <v>7.7033469999999999</v>
      </c>
      <c r="BO66" s="81">
        <v>25.264254999999999</v>
      </c>
      <c r="BP66" s="81">
        <v>25.216978999999998</v>
      </c>
      <c r="BQ66" s="81">
        <v>25.786511000000001</v>
      </c>
    </row>
    <row r="67" spans="1:69" x14ac:dyDescent="0.2">
      <c r="A67" s="10" t="s">
        <v>282</v>
      </c>
      <c r="B67" s="26">
        <v>43220.758009259262</v>
      </c>
      <c r="C67" s="91" t="s">
        <v>9</v>
      </c>
      <c r="D67" s="28">
        <v>46.432617</v>
      </c>
      <c r="E67" s="28">
        <v>44.624454000000014</v>
      </c>
      <c r="F67" s="28">
        <v>41.763452999999998</v>
      </c>
      <c r="G67" s="29">
        <v>0.11180023835672781</v>
      </c>
      <c r="H67" s="29">
        <v>4.0519554592197027E-2</v>
      </c>
      <c r="I67" s="91" t="s">
        <v>9</v>
      </c>
      <c r="J67" s="28">
        <v>35.817909</v>
      </c>
      <c r="K67" s="28">
        <v>34.879884999999987</v>
      </c>
      <c r="L67" s="28">
        <v>31.790897999999999</v>
      </c>
      <c r="M67" s="29">
        <v>0.12667182285948653</v>
      </c>
      <c r="N67" s="29">
        <v>2.6892978574901027E-2</v>
      </c>
      <c r="O67" s="92" t="s">
        <v>9</v>
      </c>
      <c r="P67" s="93">
        <v>44.941065999999999</v>
      </c>
      <c r="Q67" s="94">
        <v>81.155442000000008</v>
      </c>
      <c r="R67" s="94">
        <v>38.765087000000001</v>
      </c>
      <c r="S67" s="29">
        <v>0.1593180740185105</v>
      </c>
      <c r="T67" s="29">
        <v>-0.44623472077202175</v>
      </c>
      <c r="U67" s="25"/>
      <c r="V67" s="25"/>
      <c r="W67" s="25"/>
      <c r="X67" s="25"/>
      <c r="Y67" s="81">
        <v>1294.5408</v>
      </c>
      <c r="Z67" s="81">
        <v>170.82654400000001</v>
      </c>
      <c r="AA67" s="81">
        <v>169.62184099999999</v>
      </c>
      <c r="AB67" s="81">
        <v>40.046163999999997</v>
      </c>
      <c r="AC67" s="81">
        <v>44.392473000000003</v>
      </c>
      <c r="AD67" s="81">
        <v>136.02221</v>
      </c>
      <c r="AE67" s="81">
        <v>133.66033400000001</v>
      </c>
      <c r="AF67" s="81">
        <v>32.694699999999997</v>
      </c>
      <c r="AG67" s="81">
        <v>32.255198999999998</v>
      </c>
      <c r="AH67" s="81">
        <v>34.980243999999999</v>
      </c>
      <c r="AI67" s="81">
        <v>36.092067</v>
      </c>
      <c r="AJ67" s="81">
        <v>36.752239000000003</v>
      </c>
      <c r="AK67" s="81">
        <v>131.850109</v>
      </c>
      <c r="AL67" s="81">
        <v>129.84584100000001</v>
      </c>
      <c r="AM67" s="81">
        <v>31.764558999999998</v>
      </c>
      <c r="AN67" s="81">
        <v>31.309736999999998</v>
      </c>
      <c r="AO67" s="81">
        <v>33.828668</v>
      </c>
      <c r="AP67" s="81">
        <v>34.947144999999999</v>
      </c>
      <c r="AQ67" s="81">
        <v>35.815627999999997</v>
      </c>
      <c r="AR67" s="81">
        <v>131.85923199999999</v>
      </c>
      <c r="AS67" s="81">
        <v>129.96154799999999</v>
      </c>
      <c r="AT67" s="81">
        <v>31.933423999999999</v>
      </c>
      <c r="AU67" s="81">
        <v>32.781711000000001</v>
      </c>
      <c r="AV67" s="81">
        <v>30.756543000000001</v>
      </c>
      <c r="AW67" s="81">
        <v>31.334772000000001</v>
      </c>
      <c r="AX67" s="81">
        <v>33.853676999999998</v>
      </c>
      <c r="AY67" s="81">
        <v>189.96444600000001</v>
      </c>
      <c r="AZ67" s="81">
        <v>185.91997699999999</v>
      </c>
      <c r="BA67" s="81">
        <v>35.637934999999999</v>
      </c>
      <c r="BB67" s="81">
        <v>38.741990000000001</v>
      </c>
      <c r="BC67" s="81">
        <v>73.287690999999995</v>
      </c>
      <c r="BD67" s="81">
        <v>33.757745</v>
      </c>
      <c r="BE67" s="81">
        <v>36.286172000000001</v>
      </c>
      <c r="BF67" s="81">
        <v>-155.39350300000001</v>
      </c>
      <c r="BG67" s="81">
        <v>-188.52307500000001</v>
      </c>
      <c r="BH67" s="81">
        <v>-123.90785</v>
      </c>
      <c r="BI67" s="81">
        <v>-162.93352999999999</v>
      </c>
      <c r="BJ67" s="81">
        <v>-210.53274099999999</v>
      </c>
      <c r="BK67" s="81">
        <v>-253.51131000000001</v>
      </c>
      <c r="BL67" s="81">
        <v>1841.7109559999999</v>
      </c>
      <c r="BM67" s="81">
        <v>1878.654655</v>
      </c>
      <c r="BN67" s="81">
        <v>1814.5691999999999</v>
      </c>
      <c r="BO67" s="81">
        <v>1850.855372</v>
      </c>
      <c r="BP67" s="81">
        <v>1934.5366730000001</v>
      </c>
      <c r="BQ67" s="81">
        <v>1972.170809</v>
      </c>
    </row>
    <row r="68" spans="1:69" x14ac:dyDescent="0.2">
      <c r="A68" s="10" t="s">
        <v>283</v>
      </c>
      <c r="B68" s="26">
        <v>43220.758310185185</v>
      </c>
      <c r="C68" s="91" t="s">
        <v>9</v>
      </c>
      <c r="D68" s="28">
        <v>77.082640999999995</v>
      </c>
      <c r="E68" s="28">
        <v>74.68564600000002</v>
      </c>
      <c r="F68" s="28">
        <v>54.213808</v>
      </c>
      <c r="G68" s="29">
        <v>0.42182672355352713</v>
      </c>
      <c r="H68" s="29">
        <v>3.2094453598218609E-2</v>
      </c>
      <c r="I68" s="91" t="s">
        <v>9</v>
      </c>
      <c r="J68" s="28">
        <v>3.6921149999999998</v>
      </c>
      <c r="K68" s="28">
        <v>3.005287</v>
      </c>
      <c r="L68" s="28">
        <v>2.3732850000000001</v>
      </c>
      <c r="M68" s="29">
        <v>0.55569811463857044</v>
      </c>
      <c r="N68" s="29">
        <v>0.22853990317730055</v>
      </c>
      <c r="O68" s="92" t="s">
        <v>9</v>
      </c>
      <c r="P68" s="93">
        <v>3.578236</v>
      </c>
      <c r="Q68" s="94">
        <v>3.2323670000000009</v>
      </c>
      <c r="R68" s="94">
        <v>2.707665</v>
      </c>
      <c r="S68" s="29">
        <v>0.32152094147540411</v>
      </c>
      <c r="T68" s="29">
        <v>0.10700177300411706</v>
      </c>
      <c r="U68" s="25"/>
      <c r="V68" s="25"/>
      <c r="W68" s="25"/>
      <c r="X68" s="25"/>
      <c r="Y68" s="81">
        <v>69.92</v>
      </c>
      <c r="Z68" s="81">
        <v>260.64108700000003</v>
      </c>
      <c r="AA68" s="81">
        <v>192.95653100000001</v>
      </c>
      <c r="AB68" s="81">
        <v>66.498307999999994</v>
      </c>
      <c r="AC68" s="81">
        <v>65.243324999999999</v>
      </c>
      <c r="AD68" s="81">
        <v>18.171717999999998</v>
      </c>
      <c r="AE68" s="81">
        <v>15.91202</v>
      </c>
      <c r="AF68" s="81">
        <v>4.1643499999999998</v>
      </c>
      <c r="AG68" s="81">
        <v>4.4971050000000004</v>
      </c>
      <c r="AH68" s="81">
        <v>4.5258500000000002</v>
      </c>
      <c r="AI68" s="81">
        <v>4.984413</v>
      </c>
      <c r="AJ68" s="81">
        <v>5.8918790000000003</v>
      </c>
      <c r="AK68" s="81">
        <v>9.5236059999999991</v>
      </c>
      <c r="AL68" s="81">
        <v>7.8857169999999996</v>
      </c>
      <c r="AM68" s="81">
        <v>2.323842</v>
      </c>
      <c r="AN68" s="81">
        <v>1.6666749999999999</v>
      </c>
      <c r="AO68" s="81">
        <v>2.568387</v>
      </c>
      <c r="AP68" s="81">
        <v>2.9647019999999999</v>
      </c>
      <c r="AQ68" s="81">
        <v>3.6502539999999999</v>
      </c>
      <c r="AR68" s="81">
        <v>9.7035</v>
      </c>
      <c r="AS68" s="81">
        <v>8.0527169999999995</v>
      </c>
      <c r="AT68" s="81">
        <v>0.63179399999999997</v>
      </c>
      <c r="AU68" s="81">
        <v>2.2678189999999998</v>
      </c>
      <c r="AV68" s="81">
        <v>3.1677580000000001</v>
      </c>
      <c r="AW68" s="81">
        <v>1.7138389999999999</v>
      </c>
      <c r="AX68" s="81">
        <v>2.6110890000000002</v>
      </c>
      <c r="AY68" s="81">
        <v>8.3955160000000006</v>
      </c>
      <c r="AZ68" s="81">
        <v>10.355164</v>
      </c>
      <c r="BA68" s="81">
        <v>0.71400200000000003</v>
      </c>
      <c r="BB68" s="81">
        <v>2.2549350000000001</v>
      </c>
      <c r="BC68" s="81">
        <v>6.2341699999999998</v>
      </c>
      <c r="BD68" s="81">
        <v>0.42033300000000001</v>
      </c>
      <c r="BE68" s="81">
        <v>2.0351509999999999</v>
      </c>
      <c r="BF68" s="81">
        <v>-3.6197859999999999</v>
      </c>
      <c r="BG68" s="81">
        <v>3.3745590000000001</v>
      </c>
      <c r="BH68" s="81">
        <v>11.859118</v>
      </c>
      <c r="BI68" s="81">
        <v>11.266534999999999</v>
      </c>
      <c r="BJ68" s="81">
        <v>19.971765999999999</v>
      </c>
      <c r="BK68" s="81">
        <v>26.750188000000001</v>
      </c>
      <c r="BL68" s="81">
        <v>55.865135000000002</v>
      </c>
      <c r="BM68" s="81">
        <v>58.573796999999999</v>
      </c>
      <c r="BN68" s="81">
        <v>51.491850999999997</v>
      </c>
      <c r="BO68" s="81">
        <v>53.534882000000003</v>
      </c>
      <c r="BP68" s="81">
        <v>56.753371999999999</v>
      </c>
      <c r="BQ68" s="81">
        <v>60.333226000000003</v>
      </c>
    </row>
    <row r="69" spans="1:69" x14ac:dyDescent="0.2">
      <c r="A69" s="10" t="s">
        <v>284</v>
      </c>
      <c r="B69" s="26">
        <v>43220.75849537037</v>
      </c>
      <c r="C69" s="91" t="s">
        <v>9</v>
      </c>
      <c r="D69" s="28">
        <v>192.34339499999999</v>
      </c>
      <c r="E69" s="28">
        <v>186.02776500000004</v>
      </c>
      <c r="F69" s="28">
        <v>158.832954</v>
      </c>
      <c r="G69" s="29">
        <v>0.21097914605302859</v>
      </c>
      <c r="H69" s="29">
        <v>3.3949932151256856E-2</v>
      </c>
      <c r="I69" s="91" t="s">
        <v>9</v>
      </c>
      <c r="J69" s="28">
        <v>29.641537</v>
      </c>
      <c r="K69" s="28">
        <v>28.860030000000009</v>
      </c>
      <c r="L69" s="28">
        <v>14.727574000000001</v>
      </c>
      <c r="M69" s="29">
        <v>1.0126557843131527</v>
      </c>
      <c r="N69" s="29">
        <v>2.7079216480370594E-2</v>
      </c>
      <c r="O69" s="92" t="s">
        <v>9</v>
      </c>
      <c r="P69" s="93">
        <v>18.617735</v>
      </c>
      <c r="Q69" s="94">
        <v>17.868872</v>
      </c>
      <c r="R69" s="94">
        <v>2.7566730000000002</v>
      </c>
      <c r="S69" s="29">
        <v>5.7536973010581951</v>
      </c>
      <c r="T69" s="29">
        <v>4.1908800958448955E-2</v>
      </c>
      <c r="U69" s="25"/>
      <c r="V69" s="25"/>
      <c r="W69" s="25"/>
      <c r="X69" s="25"/>
      <c r="Y69" s="81">
        <v>3833.7445503000004</v>
      </c>
      <c r="Z69" s="81">
        <v>719.92375300000003</v>
      </c>
      <c r="AA69" s="81">
        <v>603.35539500000004</v>
      </c>
      <c r="AB69" s="81">
        <v>201.330556</v>
      </c>
      <c r="AC69" s="81">
        <v>173.73247799999999</v>
      </c>
      <c r="AD69" s="81">
        <v>213.411282</v>
      </c>
      <c r="AE69" s="81">
        <v>181.787567</v>
      </c>
      <c r="AF69" s="81">
        <v>46.999315000000003</v>
      </c>
      <c r="AG69" s="81">
        <v>65.501924000000002</v>
      </c>
      <c r="AH69" s="81">
        <v>52.101244999999999</v>
      </c>
      <c r="AI69" s="81">
        <v>48.808796999999998</v>
      </c>
      <c r="AJ69" s="81">
        <v>59.359662999999998</v>
      </c>
      <c r="AK69" s="81">
        <v>72.094212999999996</v>
      </c>
      <c r="AL69" s="81">
        <v>2.7441520000000001</v>
      </c>
      <c r="AM69" s="81">
        <v>5.2419570000000002</v>
      </c>
      <c r="AN69" s="81">
        <v>22.757159000000001</v>
      </c>
      <c r="AO69" s="81">
        <v>15.201248</v>
      </c>
      <c r="AP69" s="81">
        <v>22.727273</v>
      </c>
      <c r="AQ69" s="81">
        <v>22.223479000000001</v>
      </c>
      <c r="AR69" s="81">
        <v>106.65876900000001</v>
      </c>
      <c r="AS69" s="81">
        <v>35.333801000000001</v>
      </c>
      <c r="AT69" s="81">
        <v>14.432959</v>
      </c>
      <c r="AU69" s="81">
        <v>18.595504999999999</v>
      </c>
      <c r="AV69" s="81">
        <v>-5.1731040000000004</v>
      </c>
      <c r="AW69" s="81">
        <v>38.405883000000003</v>
      </c>
      <c r="AX69" s="81">
        <v>24.665282000000001</v>
      </c>
      <c r="AY69" s="81">
        <v>40.237887999999998</v>
      </c>
      <c r="AZ69" s="81">
        <v>-15.869405</v>
      </c>
      <c r="BA69" s="81">
        <v>4.1989960000000002</v>
      </c>
      <c r="BB69" s="81">
        <v>-1.133116</v>
      </c>
      <c r="BC69" s="81">
        <v>-17.007759</v>
      </c>
      <c r="BD69" s="81">
        <v>14.837043</v>
      </c>
      <c r="BE69" s="81">
        <v>0.89812499999999995</v>
      </c>
      <c r="BF69" s="81">
        <v>39.041294000000001</v>
      </c>
      <c r="BG69" s="81">
        <v>46.124532000000002</v>
      </c>
      <c r="BH69" s="81">
        <v>59.721173</v>
      </c>
      <c r="BI69" s="81">
        <v>21.766325999999999</v>
      </c>
      <c r="BJ69" s="81">
        <v>13.962429999999999</v>
      </c>
      <c r="BK69" s="81">
        <v>40.777349000000001</v>
      </c>
      <c r="BL69" s="81">
        <v>350.474152</v>
      </c>
      <c r="BM69" s="81">
        <v>323.95494100000002</v>
      </c>
      <c r="BN69" s="81">
        <v>341.94893100000002</v>
      </c>
      <c r="BO69" s="81">
        <v>342.84705600000001</v>
      </c>
      <c r="BP69" s="81">
        <v>393.72213199999999</v>
      </c>
      <c r="BQ69" s="81">
        <v>411.36641600000002</v>
      </c>
    </row>
    <row r="70" spans="1:69" x14ac:dyDescent="0.2">
      <c r="A70" s="10" t="s">
        <v>285</v>
      </c>
      <c r="B70" s="26">
        <v>43220.758946759262</v>
      </c>
      <c r="C70" s="91" t="s">
        <v>9</v>
      </c>
      <c r="D70" s="28">
        <v>1.6436569999999999</v>
      </c>
      <c r="E70" s="28">
        <v>1.4287460000000003</v>
      </c>
      <c r="F70" s="28">
        <v>1.045175</v>
      </c>
      <c r="G70" s="29">
        <v>0.57261415552419459</v>
      </c>
      <c r="H70" s="29">
        <v>0.1504193187592473</v>
      </c>
      <c r="I70" s="91" t="s">
        <v>9</v>
      </c>
      <c r="J70" s="28">
        <v>0.46210000000000001</v>
      </c>
      <c r="K70" s="28">
        <v>0.21815299999999999</v>
      </c>
      <c r="L70" s="28">
        <v>-3.8459E-2</v>
      </c>
      <c r="M70" s="29" t="s">
        <v>281</v>
      </c>
      <c r="N70" s="29">
        <v>1.1182381172846583</v>
      </c>
      <c r="O70" s="92" t="s">
        <v>9</v>
      </c>
      <c r="P70" s="93">
        <v>2.3565339999999999</v>
      </c>
      <c r="Q70" s="94">
        <v>7.2783239999999996</v>
      </c>
      <c r="R70" s="94">
        <v>2.0572560000000002</v>
      </c>
      <c r="S70" s="29">
        <v>0.14547436002130976</v>
      </c>
      <c r="T70" s="29">
        <v>-0.67622573548525733</v>
      </c>
      <c r="U70" s="25"/>
      <c r="V70" s="25"/>
      <c r="W70" s="25"/>
      <c r="X70" s="25"/>
      <c r="Y70" s="81">
        <v>52.643250000000002</v>
      </c>
      <c r="Z70" s="81">
        <v>4.9186290000000001</v>
      </c>
      <c r="AA70" s="81">
        <v>3.7783859999999998</v>
      </c>
      <c r="AB70" s="81">
        <v>1.1495599999999999</v>
      </c>
      <c r="AC70" s="81">
        <v>1.295148</v>
      </c>
      <c r="AD70" s="81">
        <v>4.9186290000000001</v>
      </c>
      <c r="AE70" s="81">
        <v>3.7783859999999998</v>
      </c>
      <c r="AF70" s="81">
        <v>1.045175</v>
      </c>
      <c r="AG70" s="81">
        <v>1.1495599999999999</v>
      </c>
      <c r="AH70" s="81">
        <v>1.295148</v>
      </c>
      <c r="AI70" s="81">
        <v>1.4287460000000001</v>
      </c>
      <c r="AJ70" s="81">
        <v>1.6436569999999999</v>
      </c>
      <c r="AK70" s="81">
        <v>0.631637</v>
      </c>
      <c r="AL70" s="81">
        <v>-0.183175</v>
      </c>
      <c r="AM70" s="81">
        <v>-4.8162999999999997E-2</v>
      </c>
      <c r="AN70" s="81">
        <v>8.6360000000000006E-2</v>
      </c>
      <c r="AO70" s="81">
        <v>0.38323200000000002</v>
      </c>
      <c r="AP70" s="81">
        <v>0.21020800000000001</v>
      </c>
      <c r="AQ70" s="81">
        <v>0.51528799999999997</v>
      </c>
      <c r="AR70" s="81">
        <v>0.66847999999999996</v>
      </c>
      <c r="AS70" s="81">
        <v>-0.145118</v>
      </c>
      <c r="AT70" s="81">
        <v>3.6995E-2</v>
      </c>
      <c r="AU70" s="81">
        <v>6.1262999999999998E-2</v>
      </c>
      <c r="AV70" s="81">
        <v>-0.100535</v>
      </c>
      <c r="AW70" s="81">
        <v>6.8413000000000002E-2</v>
      </c>
      <c r="AX70" s="81">
        <v>0.420373</v>
      </c>
      <c r="AY70" s="81">
        <v>12.342305</v>
      </c>
      <c r="AZ70" s="81">
        <v>3.5500150000000001</v>
      </c>
      <c r="BA70" s="81">
        <v>0.99351699999999998</v>
      </c>
      <c r="BB70" s="81">
        <v>0.83214999999999995</v>
      </c>
      <c r="BC70" s="81">
        <v>0.94599299999999997</v>
      </c>
      <c r="BD70" s="81">
        <v>1.364212</v>
      </c>
      <c r="BE70" s="81">
        <v>1.6425129999999999</v>
      </c>
      <c r="BF70" s="81">
        <v>-26.674130999999999</v>
      </c>
      <c r="BG70" s="81">
        <v>-33.000765000000001</v>
      </c>
      <c r="BH70" s="81">
        <v>-37.649980999999997</v>
      </c>
      <c r="BI70" s="81">
        <v>-42.391863000000001</v>
      </c>
      <c r="BJ70" s="81">
        <v>-47.459848000000001</v>
      </c>
      <c r="BK70" s="81">
        <v>-48.888264999999997</v>
      </c>
      <c r="BL70" s="81">
        <v>23.753634999999999</v>
      </c>
      <c r="BM70" s="81">
        <v>25.810229</v>
      </c>
      <c r="BN70" s="81">
        <v>24.125557000000001</v>
      </c>
      <c r="BO70" s="81">
        <v>25.757614</v>
      </c>
      <c r="BP70" s="81">
        <v>32.999884000000002</v>
      </c>
      <c r="BQ70" s="81">
        <v>35.257978999999999</v>
      </c>
    </row>
    <row r="71" spans="1:69" x14ac:dyDescent="0.2">
      <c r="A71" s="10" t="s">
        <v>286</v>
      </c>
      <c r="B71" s="26">
        <v>43220.75917824074</v>
      </c>
      <c r="C71" s="91" t="s">
        <v>9</v>
      </c>
      <c r="D71" s="28">
        <v>99.589479999999995</v>
      </c>
      <c r="E71" s="28">
        <v>97.41431</v>
      </c>
      <c r="F71" s="28">
        <v>91.235112999999998</v>
      </c>
      <c r="G71" s="29">
        <v>9.1569645998027083E-2</v>
      </c>
      <c r="H71" s="29">
        <v>2.2329060278720725E-2</v>
      </c>
      <c r="I71" s="91" t="s">
        <v>9</v>
      </c>
      <c r="J71" s="28">
        <v>15.955174</v>
      </c>
      <c r="K71" s="28">
        <v>15.815170000000002</v>
      </c>
      <c r="L71" s="28">
        <v>19.788727000000002</v>
      </c>
      <c r="M71" s="29">
        <v>-0.1937240834137538</v>
      </c>
      <c r="N71" s="29">
        <v>8.8525131250563049E-3</v>
      </c>
      <c r="O71" s="92" t="s">
        <v>9</v>
      </c>
      <c r="P71" s="93">
        <v>10.541848</v>
      </c>
      <c r="Q71" s="94">
        <v>9.4083100000000002</v>
      </c>
      <c r="R71" s="94">
        <v>12.1379</v>
      </c>
      <c r="S71" s="29">
        <v>-0.13149325665889489</v>
      </c>
      <c r="T71" s="29">
        <v>0.12048263715800167</v>
      </c>
      <c r="U71" s="25"/>
      <c r="V71" s="25"/>
      <c r="W71" s="25"/>
      <c r="X71" s="25"/>
      <c r="Y71" s="81">
        <v>270</v>
      </c>
      <c r="Z71" s="81">
        <v>383.57863600000002</v>
      </c>
      <c r="AA71" s="81">
        <v>329.90251799999999</v>
      </c>
      <c r="AB71" s="81">
        <v>101.78982999999999</v>
      </c>
      <c r="AC71" s="81">
        <v>93.139382999999995</v>
      </c>
      <c r="AD71" s="81">
        <v>120.279169</v>
      </c>
      <c r="AE71" s="81">
        <v>87.662835000000001</v>
      </c>
      <c r="AF71" s="81">
        <v>29.268467999999999</v>
      </c>
      <c r="AG71" s="81">
        <v>32.554046999999997</v>
      </c>
      <c r="AH71" s="81">
        <v>30.109622000000002</v>
      </c>
      <c r="AI71" s="81">
        <v>28.347034000000001</v>
      </c>
      <c r="AJ71" s="81">
        <v>26.729524000000001</v>
      </c>
      <c r="AK71" s="81">
        <v>61.776330999999999</v>
      </c>
      <c r="AL71" s="81">
        <v>37.860404000000003</v>
      </c>
      <c r="AM71" s="81">
        <v>16.081454999999998</v>
      </c>
      <c r="AN71" s="81">
        <v>18.552875</v>
      </c>
      <c r="AO71" s="81">
        <v>15.3935</v>
      </c>
      <c r="AP71" s="81">
        <v>11.748502999999999</v>
      </c>
      <c r="AQ71" s="81">
        <v>11.80181</v>
      </c>
      <c r="AR71" s="81">
        <v>77.230125000000001</v>
      </c>
      <c r="AS71" s="81">
        <v>52.146259999999998</v>
      </c>
      <c r="AT71" s="81">
        <v>14.399039999999999</v>
      </c>
      <c r="AU71" s="81">
        <v>8.7111839999999994</v>
      </c>
      <c r="AV71" s="81">
        <v>13.11129</v>
      </c>
      <c r="AW71" s="81">
        <v>22.3597</v>
      </c>
      <c r="AX71" s="81">
        <v>19.266528000000001</v>
      </c>
      <c r="AY71" s="81">
        <v>47.941127999999999</v>
      </c>
      <c r="AZ71" s="81">
        <v>29.125872000000001</v>
      </c>
      <c r="BA71" s="81">
        <v>9.6010670000000005</v>
      </c>
      <c r="BB71" s="81">
        <v>1.8015920000000001</v>
      </c>
      <c r="BC71" s="81">
        <v>8.3466129999999996</v>
      </c>
      <c r="BD71" s="81">
        <v>12.180265</v>
      </c>
      <c r="BE71" s="81">
        <v>14.214655</v>
      </c>
      <c r="BF71" s="81">
        <v>-7.0428220000000001</v>
      </c>
      <c r="BG71" s="81">
        <v>-10.511582000000001</v>
      </c>
      <c r="BH71" s="81">
        <v>-6.1761150000000002</v>
      </c>
      <c r="BI71" s="81">
        <v>1.042149</v>
      </c>
      <c r="BJ71" s="81">
        <v>-16.979893000000001</v>
      </c>
      <c r="BK71" s="81">
        <v>-8.5385539999999995</v>
      </c>
      <c r="BL71" s="81">
        <v>244.18261100000001</v>
      </c>
      <c r="BM71" s="81">
        <v>254.06810400000001</v>
      </c>
      <c r="BN71" s="81">
        <v>258.32506799999999</v>
      </c>
      <c r="BO71" s="81">
        <v>273.55667299999999</v>
      </c>
      <c r="BP71" s="81">
        <v>285.05792200000002</v>
      </c>
      <c r="BQ71" s="81">
        <v>291.71553599999999</v>
      </c>
    </row>
    <row r="72" spans="1:69" x14ac:dyDescent="0.2">
      <c r="A72" s="10" t="s">
        <v>287</v>
      </c>
      <c r="B72" s="26">
        <v>43220.75949074074</v>
      </c>
      <c r="C72" s="91" t="s">
        <v>9</v>
      </c>
      <c r="D72" s="28">
        <v>0.69854400000000005</v>
      </c>
      <c r="E72" s="28">
        <v>1.1240410000000001</v>
      </c>
      <c r="F72" s="28">
        <v>0.53256599999999998</v>
      </c>
      <c r="G72" s="29">
        <v>0.31165714671984324</v>
      </c>
      <c r="H72" s="29">
        <v>-0.37854224178655405</v>
      </c>
      <c r="I72" s="91" t="s">
        <v>9</v>
      </c>
      <c r="J72" s="28">
        <v>-0.26435199999999998</v>
      </c>
      <c r="K72" s="28">
        <v>-8.8824E-2</v>
      </c>
      <c r="L72" s="28">
        <v>-0.148613</v>
      </c>
      <c r="M72" s="29" t="s">
        <v>281</v>
      </c>
      <c r="N72" s="29" t="s">
        <v>281</v>
      </c>
      <c r="O72" s="92" t="s">
        <v>9</v>
      </c>
      <c r="P72" s="93">
        <v>-0.33584399999999998</v>
      </c>
      <c r="Q72" s="94">
        <v>-0.20479199999999986</v>
      </c>
      <c r="R72" s="94">
        <v>-0.406028</v>
      </c>
      <c r="S72" s="29" t="s">
        <v>281</v>
      </c>
      <c r="T72" s="29" t="s">
        <v>281</v>
      </c>
      <c r="U72" s="25"/>
      <c r="V72" s="25"/>
      <c r="W72" s="25"/>
      <c r="X72" s="25"/>
      <c r="Y72" s="81">
        <v>57</v>
      </c>
      <c r="Z72" s="81">
        <v>3.6637110000000002</v>
      </c>
      <c r="AA72" s="81">
        <v>3.1193909999999998</v>
      </c>
      <c r="AB72" s="81">
        <v>0.93187500000000001</v>
      </c>
      <c r="AC72" s="81">
        <v>1.075229</v>
      </c>
      <c r="AD72" s="81">
        <v>1.030743</v>
      </c>
      <c r="AE72" s="81">
        <v>0.77947299999999997</v>
      </c>
      <c r="AF72" s="81">
        <v>0.16450999999999999</v>
      </c>
      <c r="AG72" s="81">
        <v>0.32718199999999997</v>
      </c>
      <c r="AH72" s="81">
        <v>0.31745800000000002</v>
      </c>
      <c r="AI72" s="81">
        <v>0.22159300000000001</v>
      </c>
      <c r="AJ72" s="81">
        <v>0.18462899999999999</v>
      </c>
      <c r="AK72" s="81">
        <v>-0.36024899999999999</v>
      </c>
      <c r="AL72" s="81">
        <v>-0.592248</v>
      </c>
      <c r="AM72" s="81">
        <v>-0.19187199999999999</v>
      </c>
      <c r="AN72" s="81">
        <v>4.5370000000000001E-2</v>
      </c>
      <c r="AO72" s="81">
        <v>-8.1265000000000004E-2</v>
      </c>
      <c r="AP72" s="81">
        <v>-0.13248199999999999</v>
      </c>
      <c r="AQ72" s="81">
        <v>-0.30810900000000002</v>
      </c>
      <c r="AR72" s="81">
        <v>-0.186531</v>
      </c>
      <c r="AS72" s="81">
        <v>-0.39978900000000001</v>
      </c>
      <c r="AT72" s="81">
        <v>-4.2223999999999998E-2</v>
      </c>
      <c r="AU72" s="81">
        <v>-4.9764000000000003E-2</v>
      </c>
      <c r="AV72" s="81">
        <v>-0.12280199999999999</v>
      </c>
      <c r="AW72" s="81">
        <v>8.8700000000000001E-2</v>
      </c>
      <c r="AX72" s="81">
        <v>-3.7794000000000001E-2</v>
      </c>
      <c r="AY72" s="81">
        <v>-1.2360199999999999</v>
      </c>
      <c r="AZ72" s="81">
        <v>-1.273628</v>
      </c>
      <c r="BA72" s="81">
        <v>-0.27157700000000001</v>
      </c>
      <c r="BB72" s="81">
        <v>-0.32220799999999999</v>
      </c>
      <c r="BC72" s="81">
        <v>-0.25129800000000002</v>
      </c>
      <c r="BD72" s="81">
        <v>-0.25716099999999997</v>
      </c>
      <c r="BE72" s="81">
        <v>-0.36803900000000001</v>
      </c>
      <c r="BF72" s="81">
        <v>-1.7365999999999999E-2</v>
      </c>
      <c r="BG72" s="81">
        <v>-7.3144000000000001E-2</v>
      </c>
      <c r="BH72" s="81">
        <v>-0.616448</v>
      </c>
      <c r="BI72" s="81">
        <v>-1.8768E-2</v>
      </c>
      <c r="BJ72" s="81">
        <v>-0.12714600000000001</v>
      </c>
      <c r="BK72" s="81">
        <v>-1.4038E-2</v>
      </c>
      <c r="BL72" s="81">
        <v>13.272097</v>
      </c>
      <c r="BM72" s="81">
        <v>12.865995</v>
      </c>
      <c r="BN72" s="81">
        <v>12.615957999999999</v>
      </c>
      <c r="BO72" s="81">
        <v>12.169544</v>
      </c>
      <c r="BP72" s="81">
        <v>11.959766</v>
      </c>
      <c r="BQ72" s="81">
        <v>11.573785000000001</v>
      </c>
    </row>
    <row r="73" spans="1:69" x14ac:dyDescent="0.2">
      <c r="A73" s="10" t="s">
        <v>288</v>
      </c>
      <c r="B73" s="26">
        <v>43220.759502314817</v>
      </c>
      <c r="C73" s="91" t="s">
        <v>9</v>
      </c>
      <c r="D73" s="28">
        <v>1.9363619999999999</v>
      </c>
      <c r="E73" s="28">
        <v>1.7832250000000007</v>
      </c>
      <c r="F73" s="28">
        <v>1.76498</v>
      </c>
      <c r="G73" s="29">
        <v>9.7101383585083134E-2</v>
      </c>
      <c r="H73" s="29">
        <v>8.5876431745853132E-2</v>
      </c>
      <c r="I73" s="91" t="s">
        <v>9</v>
      </c>
      <c r="J73" s="28">
        <v>-1.315463</v>
      </c>
      <c r="K73" s="28">
        <v>-1.1906919999999999</v>
      </c>
      <c r="L73" s="28">
        <v>-0.35571000000000003</v>
      </c>
      <c r="M73" s="29" t="s">
        <v>281</v>
      </c>
      <c r="N73" s="29" t="s">
        <v>281</v>
      </c>
      <c r="O73" s="92" t="s">
        <v>9</v>
      </c>
      <c r="P73" s="93">
        <v>-2.0014539999999998</v>
      </c>
      <c r="Q73" s="94">
        <v>-13.55264</v>
      </c>
      <c r="R73" s="94">
        <v>0.93874800000000003</v>
      </c>
      <c r="S73" s="29" t="s">
        <v>281</v>
      </c>
      <c r="T73" s="29" t="s">
        <v>281</v>
      </c>
      <c r="U73" s="25"/>
      <c r="V73" s="25"/>
      <c r="W73" s="25"/>
      <c r="X73" s="25"/>
      <c r="Y73" s="81">
        <v>321.86</v>
      </c>
      <c r="Z73" s="81">
        <v>7.1365740000000004</v>
      </c>
      <c r="AA73" s="81">
        <v>6.5517050000000001</v>
      </c>
      <c r="AB73" s="81">
        <v>1.804438</v>
      </c>
      <c r="AC73" s="81">
        <v>1.7839309999999999</v>
      </c>
      <c r="AD73" s="81">
        <v>4.2669740000000003</v>
      </c>
      <c r="AE73" s="81">
        <v>3.8287589999999998</v>
      </c>
      <c r="AF73" s="81">
        <v>1.199579</v>
      </c>
      <c r="AG73" s="81">
        <v>0.91702300000000003</v>
      </c>
      <c r="AH73" s="81">
        <v>1.2431559999999999</v>
      </c>
      <c r="AI73" s="81">
        <v>0.90721600000000002</v>
      </c>
      <c r="AJ73" s="81">
        <v>1.2966009999999999</v>
      </c>
      <c r="AK73" s="81">
        <v>-2.8395069999999998</v>
      </c>
      <c r="AL73" s="81">
        <v>-2.4303240000000002</v>
      </c>
      <c r="AM73" s="81">
        <v>-0.46681499999999998</v>
      </c>
      <c r="AN73" s="81">
        <v>-0.65135399999999999</v>
      </c>
      <c r="AO73" s="81">
        <v>-0.17494199999999999</v>
      </c>
      <c r="AP73" s="81">
        <v>-1.5463960000000001</v>
      </c>
      <c r="AQ73" s="81">
        <v>-1.5549139999999999</v>
      </c>
      <c r="AR73" s="81">
        <v>-2.1463719999999999</v>
      </c>
      <c r="AS73" s="81">
        <v>-1.965452</v>
      </c>
      <c r="AT73" s="81">
        <v>-0.49404799999999999</v>
      </c>
      <c r="AU73" s="81">
        <v>-0.41630400000000001</v>
      </c>
      <c r="AV73" s="81">
        <v>-0.79007799999999995</v>
      </c>
      <c r="AW73" s="81">
        <v>-0.56156399999999995</v>
      </c>
      <c r="AX73" s="81">
        <v>-3.8406000000000003E-2</v>
      </c>
      <c r="AY73" s="81">
        <v>-16.017590999999999</v>
      </c>
      <c r="AZ73" s="81">
        <v>20.496639999999999</v>
      </c>
      <c r="BA73" s="81">
        <v>4.8723429999999999</v>
      </c>
      <c r="BB73" s="81">
        <v>1.6881919999999999</v>
      </c>
      <c r="BC73" s="81">
        <v>16.008503999999999</v>
      </c>
      <c r="BD73" s="81">
        <v>-1.1308240000000001</v>
      </c>
      <c r="BE73" s="81">
        <v>-2.272875</v>
      </c>
      <c r="BF73" s="81">
        <v>-24.337842999999999</v>
      </c>
      <c r="BG73" s="81">
        <v>-12.856366</v>
      </c>
      <c r="BH73" s="81">
        <v>0.59438000000000002</v>
      </c>
      <c r="BI73" s="81">
        <v>4.9127099999999997</v>
      </c>
      <c r="BJ73" s="81">
        <v>-12.273275999999999</v>
      </c>
      <c r="BK73" s="81">
        <v>7.280996</v>
      </c>
      <c r="BL73" s="81">
        <v>309.02412900000002</v>
      </c>
      <c r="BM73" s="81">
        <v>309.95120100000003</v>
      </c>
      <c r="BN73" s="81">
        <v>308.80354</v>
      </c>
      <c r="BO73" s="81">
        <v>306.52453600000001</v>
      </c>
      <c r="BP73" s="81">
        <v>362.99947200000003</v>
      </c>
      <c r="BQ73" s="81">
        <v>361.00318099999998</v>
      </c>
    </row>
    <row r="74" spans="1:69" x14ac:dyDescent="0.2">
      <c r="A74" s="10" t="s">
        <v>289</v>
      </c>
      <c r="B74" s="26">
        <v>43220.759525462963</v>
      </c>
      <c r="C74" s="91" t="s">
        <v>9</v>
      </c>
      <c r="D74" s="28">
        <v>5.4592859999999996</v>
      </c>
      <c r="E74" s="28">
        <v>16.766632000000001</v>
      </c>
      <c r="F74" s="28">
        <v>4.0896280000000003</v>
      </c>
      <c r="G74" s="29">
        <v>0.33491016786856886</v>
      </c>
      <c r="H74" s="29">
        <v>-0.67439578801514821</v>
      </c>
      <c r="I74" s="91" t="s">
        <v>9</v>
      </c>
      <c r="J74" s="28">
        <v>-0.47044599999999998</v>
      </c>
      <c r="K74" s="28">
        <v>0.36493300000000006</v>
      </c>
      <c r="L74" s="28">
        <v>-0.48683799999999999</v>
      </c>
      <c r="M74" s="29" t="s">
        <v>281</v>
      </c>
      <c r="N74" s="29" t="s">
        <v>281</v>
      </c>
      <c r="O74" s="92" t="s">
        <v>9</v>
      </c>
      <c r="P74" s="93">
        <v>-1.213152</v>
      </c>
      <c r="Q74" s="94">
        <v>-1.7483099999999996</v>
      </c>
      <c r="R74" s="94">
        <v>-1.110914</v>
      </c>
      <c r="S74" s="29" t="s">
        <v>281</v>
      </c>
      <c r="T74" s="29" t="s">
        <v>281</v>
      </c>
      <c r="U74" s="25"/>
      <c r="V74" s="25"/>
      <c r="W74" s="25"/>
      <c r="X74" s="25"/>
      <c r="Y74" s="81">
        <v>36.99</v>
      </c>
      <c r="Z74" s="81">
        <v>34.709564</v>
      </c>
      <c r="AA74" s="81">
        <v>30.321252000000001</v>
      </c>
      <c r="AB74" s="81">
        <v>8.2184410000000003</v>
      </c>
      <c r="AC74" s="81">
        <v>5.6348630000000002</v>
      </c>
      <c r="AD74" s="81">
        <v>2.2775439999999998</v>
      </c>
      <c r="AE74" s="81">
        <v>2.5602960000000001</v>
      </c>
      <c r="AF74" s="81">
        <v>7.9263E-2</v>
      </c>
      <c r="AG74" s="81">
        <v>0.30082599999999998</v>
      </c>
      <c r="AH74" s="81">
        <v>0.43322100000000002</v>
      </c>
      <c r="AI74" s="81">
        <v>1.464234</v>
      </c>
      <c r="AJ74" s="81">
        <v>0.54764599999999997</v>
      </c>
      <c r="AK74" s="81">
        <v>-1.724877</v>
      </c>
      <c r="AL74" s="81">
        <v>-0.71955400000000003</v>
      </c>
      <c r="AM74" s="81">
        <v>-0.76274799999999998</v>
      </c>
      <c r="AN74" s="81">
        <v>-0.60269300000000003</v>
      </c>
      <c r="AO74" s="81">
        <v>-0.47777900000000001</v>
      </c>
      <c r="AP74" s="81">
        <v>0.118343</v>
      </c>
      <c r="AQ74" s="81">
        <v>-0.70418800000000004</v>
      </c>
      <c r="AR74" s="81">
        <v>-0.68037099999999995</v>
      </c>
      <c r="AS74" s="81">
        <v>0.34936400000000001</v>
      </c>
      <c r="AT74" s="81">
        <v>-4.8062000000000001E-2</v>
      </c>
      <c r="AU74" s="81">
        <v>0.22406899999999999</v>
      </c>
      <c r="AV74" s="81">
        <v>0.39846599999999999</v>
      </c>
      <c r="AW74" s="81">
        <v>-0.34100200000000003</v>
      </c>
      <c r="AX74" s="81">
        <v>-0.21746399999999999</v>
      </c>
      <c r="AY74" s="81">
        <v>-4.1316509999999997</v>
      </c>
      <c r="AZ74" s="81">
        <v>-3.4896639999999999</v>
      </c>
      <c r="BA74" s="81">
        <v>-0.41765799999999997</v>
      </c>
      <c r="BB74" s="81">
        <v>0.121918</v>
      </c>
      <c r="BC74" s="81">
        <v>-2.5477409999999998</v>
      </c>
      <c r="BD74" s="81">
        <v>1.338649</v>
      </c>
      <c r="BE74" s="81">
        <v>-1.8460160000000001</v>
      </c>
      <c r="BF74" s="81">
        <v>6.3704010000000002</v>
      </c>
      <c r="BG74" s="81">
        <v>9.7850850000000005</v>
      </c>
      <c r="BH74" s="81">
        <v>8.8323640000000001</v>
      </c>
      <c r="BI74" s="81">
        <v>7.2161629999999999</v>
      </c>
      <c r="BJ74" s="81">
        <v>7.9555949999999998</v>
      </c>
      <c r="BK74" s="81">
        <v>7.39316</v>
      </c>
      <c r="BL74" s="81">
        <v>37.456108999999998</v>
      </c>
      <c r="BM74" s="81">
        <v>36.302345000000003</v>
      </c>
      <c r="BN74" s="81">
        <v>36.824537999999997</v>
      </c>
      <c r="BO74" s="81">
        <v>34.834266</v>
      </c>
      <c r="BP74" s="81">
        <v>32.631203999999997</v>
      </c>
      <c r="BQ74" s="81">
        <v>31.182914</v>
      </c>
    </row>
    <row r="75" spans="1:69" x14ac:dyDescent="0.2">
      <c r="A75" s="10" t="s">
        <v>290</v>
      </c>
      <c r="B75" s="26">
        <v>43220.759525462963</v>
      </c>
      <c r="C75" s="91" t="s">
        <v>9</v>
      </c>
      <c r="D75" s="28">
        <v>21.070012999999999</v>
      </c>
      <c r="E75" s="28">
        <v>19.840713000000001</v>
      </c>
      <c r="F75" s="28">
        <v>19.064419999999998</v>
      </c>
      <c r="G75" s="29">
        <v>0.10520084009899078</v>
      </c>
      <c r="H75" s="29">
        <v>6.1958458851755882E-2</v>
      </c>
      <c r="I75" s="91" t="s">
        <v>9</v>
      </c>
      <c r="J75" s="28">
        <v>12.809474</v>
      </c>
      <c r="K75" s="28">
        <v>12.827557999999996</v>
      </c>
      <c r="L75" s="28">
        <v>12.660455000000001</v>
      </c>
      <c r="M75" s="29">
        <v>1.1770430051684544E-2</v>
      </c>
      <c r="N75" s="29">
        <v>-1.4097772935423025E-3</v>
      </c>
      <c r="O75" s="92" t="s">
        <v>9</v>
      </c>
      <c r="P75" s="93">
        <v>10.504977999999999</v>
      </c>
      <c r="Q75" s="94">
        <v>8.7287269999999992</v>
      </c>
      <c r="R75" s="94">
        <v>7.9420970000000004</v>
      </c>
      <c r="S75" s="29">
        <v>0.32269575654893146</v>
      </c>
      <c r="T75" s="29">
        <v>0.20349485096738618</v>
      </c>
      <c r="U75" s="25"/>
      <c r="V75" s="25"/>
      <c r="W75" s="25"/>
      <c r="X75" s="25"/>
      <c r="Y75" s="81">
        <v>280.14</v>
      </c>
      <c r="Z75" s="81">
        <v>73.119624999999999</v>
      </c>
      <c r="AA75" s="81">
        <v>50.895021</v>
      </c>
      <c r="AB75" s="81">
        <v>0</v>
      </c>
      <c r="AC75" s="81">
        <v>0</v>
      </c>
      <c r="AD75" s="81">
        <v>45.049123000000002</v>
      </c>
      <c r="AE75" s="81">
        <v>28.660800999999999</v>
      </c>
      <c r="AF75" s="81">
        <v>10.897732</v>
      </c>
      <c r="AG75" s="81">
        <v>0</v>
      </c>
      <c r="AH75" s="81">
        <v>0</v>
      </c>
      <c r="AI75" s="81">
        <v>12.420343000000001</v>
      </c>
      <c r="AJ75" s="81">
        <v>12.017747999999999</v>
      </c>
      <c r="AK75" s="81">
        <v>41.697294999999997</v>
      </c>
      <c r="AL75" s="81">
        <v>25.755566999999999</v>
      </c>
      <c r="AM75" s="81">
        <v>10.663448000000001</v>
      </c>
      <c r="AN75" s="81">
        <v>0</v>
      </c>
      <c r="AO75" s="81">
        <v>0</v>
      </c>
      <c r="AP75" s="81">
        <v>11.498977</v>
      </c>
      <c r="AQ75" s="81">
        <v>11.213583</v>
      </c>
      <c r="AR75" s="81">
        <v>48.571385999999997</v>
      </c>
      <c r="AS75" s="81">
        <v>30.578066</v>
      </c>
      <c r="AT75" s="81">
        <v>0</v>
      </c>
      <c r="AU75" s="81">
        <v>0</v>
      </c>
      <c r="AV75" s="81">
        <v>9.8405539999999991</v>
      </c>
      <c r="AW75" s="81">
        <v>0</v>
      </c>
      <c r="AX75" s="81">
        <v>0</v>
      </c>
      <c r="AY75" s="81">
        <v>31.780619999999999</v>
      </c>
      <c r="AZ75" s="81">
        <v>20.309455</v>
      </c>
      <c r="BA75" s="81">
        <v>0</v>
      </c>
      <c r="BB75" s="81">
        <v>0</v>
      </c>
      <c r="BC75" s="81">
        <v>6.8485529999999999</v>
      </c>
      <c r="BD75" s="81">
        <v>0</v>
      </c>
      <c r="BE75" s="81">
        <v>0</v>
      </c>
      <c r="BF75" s="81">
        <v>8.5573409999999992</v>
      </c>
      <c r="BG75" s="81">
        <v>0</v>
      </c>
      <c r="BH75" s="81">
        <v>0</v>
      </c>
      <c r="BI75" s="81">
        <v>26.601106999999999</v>
      </c>
      <c r="BJ75" s="81">
        <v>25.380834</v>
      </c>
      <c r="BK75" s="81">
        <v>-47.328749000000002</v>
      </c>
      <c r="BL75" s="81">
        <v>53.338723999999999</v>
      </c>
      <c r="BM75" s="81">
        <v>0</v>
      </c>
      <c r="BN75" s="81">
        <v>0</v>
      </c>
      <c r="BO75" s="81">
        <v>56.957414</v>
      </c>
      <c r="BP75" s="81">
        <v>65.587586999999999</v>
      </c>
      <c r="BQ75" s="81">
        <v>76.707335999999998</v>
      </c>
    </row>
    <row r="76" spans="1:69" x14ac:dyDescent="0.2">
      <c r="A76" s="10" t="s">
        <v>291</v>
      </c>
      <c r="B76" s="26">
        <v>43220.759942129633</v>
      </c>
      <c r="C76" s="91" t="s">
        <v>9</v>
      </c>
      <c r="D76" s="28">
        <v>12.334747999999999</v>
      </c>
      <c r="E76" s="28">
        <v>23.345490999999996</v>
      </c>
      <c r="F76" s="28">
        <v>7.1974280000000004</v>
      </c>
      <c r="G76" s="29">
        <v>0.71377164175869479</v>
      </c>
      <c r="H76" s="29">
        <v>-0.47164323937329045</v>
      </c>
      <c r="I76" s="91" t="s">
        <v>9</v>
      </c>
      <c r="J76" s="28">
        <v>0.25326199999999999</v>
      </c>
      <c r="K76" s="28">
        <v>3.1158939999999999</v>
      </c>
      <c r="L76" s="28">
        <v>-0.33401999999999998</v>
      </c>
      <c r="M76" s="29" t="s">
        <v>281</v>
      </c>
      <c r="N76" s="29">
        <v>-0.91871931458515599</v>
      </c>
      <c r="O76" s="92" t="s">
        <v>9</v>
      </c>
      <c r="P76" s="93">
        <v>0.241118</v>
      </c>
      <c r="Q76" s="94">
        <v>1.276011</v>
      </c>
      <c r="R76" s="94">
        <v>-0.26975399999999999</v>
      </c>
      <c r="S76" s="29" t="s">
        <v>281</v>
      </c>
      <c r="T76" s="29">
        <v>-0.81103767914226443</v>
      </c>
      <c r="U76" s="25"/>
      <c r="V76" s="25"/>
      <c r="W76" s="25"/>
      <c r="X76" s="25"/>
      <c r="Y76" s="81">
        <v>20.631</v>
      </c>
      <c r="Z76" s="81">
        <v>49.512262999999997</v>
      </c>
      <c r="AA76" s="81">
        <v>40.174179000000002</v>
      </c>
      <c r="AB76" s="81">
        <v>8.7369909999999997</v>
      </c>
      <c r="AC76" s="81">
        <v>10.232353</v>
      </c>
      <c r="AD76" s="81">
        <v>6.4350509999999996</v>
      </c>
      <c r="AE76" s="81">
        <v>5.5356420000000002</v>
      </c>
      <c r="AF76" s="81">
        <v>0.76639400000000002</v>
      </c>
      <c r="AG76" s="81">
        <v>0.89352600000000004</v>
      </c>
      <c r="AH76" s="81">
        <v>0.426259</v>
      </c>
      <c r="AI76" s="81">
        <v>4.3488720000000001</v>
      </c>
      <c r="AJ76" s="81">
        <v>1.4994270000000001</v>
      </c>
      <c r="AK76" s="81">
        <v>1.781374</v>
      </c>
      <c r="AL76" s="81">
        <v>0.75213200000000002</v>
      </c>
      <c r="AM76" s="81">
        <v>-0.38924999999999998</v>
      </c>
      <c r="AN76" s="81">
        <v>-0.24611</v>
      </c>
      <c r="AO76" s="81">
        <v>-0.64129000000000003</v>
      </c>
      <c r="AP76" s="81">
        <v>3.0580240000000001</v>
      </c>
      <c r="AQ76" s="81">
        <v>0.200409</v>
      </c>
      <c r="AR76" s="81">
        <v>2.0096859999999999</v>
      </c>
      <c r="AS76" s="81">
        <v>0.97028199999999998</v>
      </c>
      <c r="AT76" s="81">
        <v>0.245555</v>
      </c>
      <c r="AU76" s="81">
        <v>0.12119099999999999</v>
      </c>
      <c r="AV76" s="81">
        <v>0.53833299999999995</v>
      </c>
      <c r="AW76" s="81">
        <v>-0.191584</v>
      </c>
      <c r="AX76" s="81">
        <v>-0.58060400000000001</v>
      </c>
      <c r="AY76" s="81">
        <v>5.2155E-2</v>
      </c>
      <c r="AZ76" s="81">
        <v>0.33787200000000001</v>
      </c>
      <c r="BA76" s="81">
        <v>-2.8669E-2</v>
      </c>
      <c r="BB76" s="81">
        <v>0.17518900000000001</v>
      </c>
      <c r="BC76" s="81">
        <v>0.10382</v>
      </c>
      <c r="BD76" s="81">
        <v>-0.87248899999999996</v>
      </c>
      <c r="BE76" s="81">
        <v>-8.1613000000000005E-2</v>
      </c>
      <c r="BF76" s="81">
        <v>2.9222299999999999</v>
      </c>
      <c r="BG76" s="81">
        <v>3.7227299999999999</v>
      </c>
      <c r="BH76" s="81">
        <v>3.3327200000000001</v>
      </c>
      <c r="BI76" s="81">
        <v>2.4813429999999999</v>
      </c>
      <c r="BJ76" s="81">
        <v>1.8976139999999999</v>
      </c>
      <c r="BK76" s="81">
        <v>3.7294960000000001</v>
      </c>
      <c r="BL76" s="81">
        <v>22.233042000000001</v>
      </c>
      <c r="BM76" s="81">
        <v>21.962374000000001</v>
      </c>
      <c r="BN76" s="81">
        <v>21.088797</v>
      </c>
      <c r="BO76" s="81">
        <v>21.004921</v>
      </c>
      <c r="BP76" s="81">
        <v>22.282734000000001</v>
      </c>
      <c r="BQ76" s="81">
        <v>22.521409999999999</v>
      </c>
    </row>
    <row r="77" spans="1:69" x14ac:dyDescent="0.2">
      <c r="A77" s="10" t="s">
        <v>292</v>
      </c>
      <c r="B77" s="26">
        <v>43220.759988425925</v>
      </c>
      <c r="C77" s="91" t="s">
        <v>9</v>
      </c>
      <c r="D77" s="28">
        <v>68.821644000000006</v>
      </c>
      <c r="E77" s="28">
        <v>62.769721000000004</v>
      </c>
      <c r="F77" s="28">
        <v>49.511947999999997</v>
      </c>
      <c r="G77" s="29">
        <v>0.39000073275242597</v>
      </c>
      <c r="H77" s="29">
        <v>9.6414686947549066E-2</v>
      </c>
      <c r="I77" s="91" t="s">
        <v>9</v>
      </c>
      <c r="J77" s="28">
        <v>6.3645829999999997</v>
      </c>
      <c r="K77" s="28">
        <v>7.4151699999999998</v>
      </c>
      <c r="L77" s="28">
        <v>9.7161109999999997</v>
      </c>
      <c r="M77" s="29">
        <v>-0.34494542106404513</v>
      </c>
      <c r="N77" s="29">
        <v>-0.1416807706364116</v>
      </c>
      <c r="O77" s="92" t="s">
        <v>9</v>
      </c>
      <c r="P77" s="93">
        <v>5.3983249999999998</v>
      </c>
      <c r="Q77" s="94">
        <v>8.1394679999999973</v>
      </c>
      <c r="R77" s="94">
        <v>8.1066210000000005</v>
      </c>
      <c r="S77" s="29">
        <v>-0.33408444776189739</v>
      </c>
      <c r="T77" s="29">
        <v>-0.33677176444455559</v>
      </c>
      <c r="U77" s="25"/>
      <c r="V77" s="25"/>
      <c r="W77" s="25"/>
      <c r="X77" s="25"/>
      <c r="Y77" s="81">
        <v>226.80000000000004</v>
      </c>
      <c r="Z77" s="81">
        <v>235.73282499999999</v>
      </c>
      <c r="AA77" s="81">
        <v>176.747377</v>
      </c>
      <c r="AB77" s="81">
        <v>63.716932999999997</v>
      </c>
      <c r="AC77" s="81">
        <v>59.734223</v>
      </c>
      <c r="AD77" s="81">
        <v>39.848770999999999</v>
      </c>
      <c r="AE77" s="81">
        <v>33.697167999999998</v>
      </c>
      <c r="AF77" s="81">
        <v>10.607184</v>
      </c>
      <c r="AG77" s="81">
        <v>9.3461239999999997</v>
      </c>
      <c r="AH77" s="81">
        <v>11.169364</v>
      </c>
      <c r="AI77" s="81">
        <v>8.9083430000000003</v>
      </c>
      <c r="AJ77" s="81">
        <v>6.6529569999999998</v>
      </c>
      <c r="AK77" s="81">
        <v>27.873298999999999</v>
      </c>
      <c r="AL77" s="81">
        <v>22.774581999999999</v>
      </c>
      <c r="AM77" s="81">
        <v>8.1501049999999999</v>
      </c>
      <c r="AN77" s="81">
        <v>6.0408759999999999</v>
      </c>
      <c r="AO77" s="81">
        <v>7.9002049999999997</v>
      </c>
      <c r="AP77" s="81">
        <v>5.9643569999999997</v>
      </c>
      <c r="AQ77" s="81">
        <v>3.5330240000000002</v>
      </c>
      <c r="AR77" s="81">
        <v>33.684092</v>
      </c>
      <c r="AS77" s="81">
        <v>29.112818000000001</v>
      </c>
      <c r="AT77" s="81">
        <v>7.8170999999999999</v>
      </c>
      <c r="AU77" s="81">
        <v>7.7405749999999998</v>
      </c>
      <c r="AV77" s="81">
        <v>9.4019169999999992</v>
      </c>
      <c r="AW77" s="81">
        <v>7.3336870000000003</v>
      </c>
      <c r="AX77" s="81">
        <v>9.2191240000000008</v>
      </c>
      <c r="AY77" s="81">
        <v>27.282392999999999</v>
      </c>
      <c r="AZ77" s="81">
        <v>26.454865999999999</v>
      </c>
      <c r="BA77" s="81">
        <v>5.8238279999999998</v>
      </c>
      <c r="BB77" s="81">
        <v>5.4819380000000004</v>
      </c>
      <c r="BC77" s="81">
        <v>13.195627</v>
      </c>
      <c r="BD77" s="81">
        <v>4.4444229999999996</v>
      </c>
      <c r="BE77" s="81">
        <v>6.5918809999999999</v>
      </c>
      <c r="BF77" s="81">
        <v>-43.549340000000001</v>
      </c>
      <c r="BG77" s="81">
        <v>-40.499364</v>
      </c>
      <c r="BH77" s="81">
        <v>-3.6233059999999999</v>
      </c>
      <c r="BI77" s="81">
        <v>16.722491999999999</v>
      </c>
      <c r="BJ77" s="81">
        <v>-43.941288</v>
      </c>
      <c r="BK77" s="81">
        <v>-33.528635999999999</v>
      </c>
      <c r="BL77" s="81">
        <v>123.354637</v>
      </c>
      <c r="BM77" s="81">
        <v>131.54499300000001</v>
      </c>
      <c r="BN77" s="81">
        <v>113.29521</v>
      </c>
      <c r="BO77" s="81">
        <v>120.020228</v>
      </c>
      <c r="BP77" s="81">
        <v>128.19067000000001</v>
      </c>
      <c r="BQ77" s="81">
        <v>109.587778</v>
      </c>
    </row>
    <row r="78" spans="1:69" x14ac:dyDescent="0.2">
      <c r="A78" s="10" t="s">
        <v>293</v>
      </c>
      <c r="B78" s="26">
        <v>43220.760474537034</v>
      </c>
      <c r="C78" s="91" t="s">
        <v>9</v>
      </c>
      <c r="D78" s="28">
        <v>5.9644589999999997</v>
      </c>
      <c r="E78" s="28">
        <v>5.0328900000000001</v>
      </c>
      <c r="F78" s="28">
        <v>5.0833279999999998</v>
      </c>
      <c r="G78" s="29">
        <v>0.17333742776385863</v>
      </c>
      <c r="H78" s="29">
        <v>0.18509623695332089</v>
      </c>
      <c r="I78" s="91" t="s">
        <v>9</v>
      </c>
      <c r="J78" s="28">
        <v>3.0528770000000001</v>
      </c>
      <c r="K78" s="28">
        <v>2.1446859999999992</v>
      </c>
      <c r="L78" s="28">
        <v>2.1639810000000002</v>
      </c>
      <c r="M78" s="29">
        <v>0.41076885610363489</v>
      </c>
      <c r="N78" s="29">
        <v>0.4234610567700825</v>
      </c>
      <c r="O78" s="92" t="s">
        <v>9</v>
      </c>
      <c r="P78" s="93">
        <v>-21.072033000000001</v>
      </c>
      <c r="Q78" s="94">
        <v>6.6911929999999984</v>
      </c>
      <c r="R78" s="94">
        <v>-12.504314000000001</v>
      </c>
      <c r="S78" s="29" t="s">
        <v>281</v>
      </c>
      <c r="T78" s="29" t="s">
        <v>281</v>
      </c>
      <c r="U78" s="25"/>
      <c r="V78" s="25"/>
      <c r="W78" s="25"/>
      <c r="X78" s="25"/>
      <c r="Y78" s="81">
        <v>106.5</v>
      </c>
      <c r="Z78" s="81">
        <v>19.587548999999999</v>
      </c>
      <c r="AA78" s="81">
        <v>17.631101999999998</v>
      </c>
      <c r="AB78" s="81">
        <v>4.6812180000000003</v>
      </c>
      <c r="AC78" s="81">
        <v>4.7901129999999998</v>
      </c>
      <c r="AD78" s="81">
        <v>12.49911</v>
      </c>
      <c r="AE78" s="81">
        <v>11.009119999999999</v>
      </c>
      <c r="AF78" s="81">
        <v>3.456175</v>
      </c>
      <c r="AG78" s="81">
        <v>2.823356</v>
      </c>
      <c r="AH78" s="81">
        <v>3.2599930000000001</v>
      </c>
      <c r="AI78" s="81">
        <v>2.9595859999999998</v>
      </c>
      <c r="AJ78" s="81">
        <v>4.2230480000000004</v>
      </c>
      <c r="AK78" s="81">
        <v>8.9139140000000001</v>
      </c>
      <c r="AL78" s="81">
        <v>7.36273</v>
      </c>
      <c r="AM78" s="81">
        <v>2.144161</v>
      </c>
      <c r="AN78" s="81">
        <v>2.0742579999999999</v>
      </c>
      <c r="AO78" s="81">
        <v>2.5633300000000001</v>
      </c>
      <c r="AP78" s="81">
        <v>2.1321650000000001</v>
      </c>
      <c r="AQ78" s="81">
        <v>3.0296159999999999</v>
      </c>
      <c r="AR78" s="81">
        <v>8.9896899999999995</v>
      </c>
      <c r="AS78" s="81">
        <v>7.4209059999999996</v>
      </c>
      <c r="AT78" s="81">
        <v>1.905826</v>
      </c>
      <c r="AU78" s="81">
        <v>1.8977710000000001</v>
      </c>
      <c r="AV78" s="81">
        <v>1.60849</v>
      </c>
      <c r="AW78" s="81">
        <v>2.0961180000000001</v>
      </c>
      <c r="AX78" s="81">
        <v>2.584905</v>
      </c>
      <c r="AY78" s="81">
        <v>-22.672732</v>
      </c>
      <c r="AZ78" s="81">
        <v>-26.64507</v>
      </c>
      <c r="BA78" s="81">
        <v>-1.1713</v>
      </c>
      <c r="BB78" s="81">
        <v>-13.643668</v>
      </c>
      <c r="BC78" s="81">
        <v>-9.6443250000000003</v>
      </c>
      <c r="BD78" s="81">
        <v>-5.1657770000000003</v>
      </c>
      <c r="BE78" s="81">
        <v>-11.693834000000001</v>
      </c>
      <c r="BF78" s="81">
        <v>230.387427</v>
      </c>
      <c r="BG78" s="81">
        <v>242.529729</v>
      </c>
      <c r="BH78" s="81">
        <v>246.80788100000001</v>
      </c>
      <c r="BI78" s="81">
        <v>257.50331999999997</v>
      </c>
      <c r="BJ78" s="81">
        <v>277.67017399999997</v>
      </c>
      <c r="BK78" s="81">
        <v>298.19703199999998</v>
      </c>
      <c r="BL78" s="81">
        <v>192.89953199999999</v>
      </c>
      <c r="BM78" s="81">
        <v>180.395218</v>
      </c>
      <c r="BN78" s="81">
        <v>175.22944100000001</v>
      </c>
      <c r="BO78" s="81">
        <v>163.535607</v>
      </c>
      <c r="BP78" s="81">
        <v>170.243177</v>
      </c>
      <c r="BQ78" s="81">
        <v>149.175668</v>
      </c>
    </row>
    <row r="79" spans="1:69" x14ac:dyDescent="0.2">
      <c r="A79" s="10" t="s">
        <v>294</v>
      </c>
      <c r="B79" s="26">
        <v>43220.760763888888</v>
      </c>
      <c r="C79" s="91" t="s">
        <v>9</v>
      </c>
      <c r="D79" s="28">
        <v>80.704594</v>
      </c>
      <c r="E79" s="28">
        <v>80.384580999999997</v>
      </c>
      <c r="F79" s="28">
        <v>67.391927999999993</v>
      </c>
      <c r="G79" s="29">
        <v>0.19754095772419533</v>
      </c>
      <c r="H79" s="29">
        <v>3.9810246693952056E-3</v>
      </c>
      <c r="I79" s="91" t="s">
        <v>9</v>
      </c>
      <c r="J79" s="28">
        <v>6.1188289999999999</v>
      </c>
      <c r="K79" s="28">
        <v>4.9842919999999999</v>
      </c>
      <c r="L79" s="28">
        <v>2.8791690000000001</v>
      </c>
      <c r="M79" s="29">
        <v>1.1252066134360295</v>
      </c>
      <c r="N79" s="29">
        <v>0.22762249884236319</v>
      </c>
      <c r="O79" s="92" t="s">
        <v>9</v>
      </c>
      <c r="P79" s="93">
        <v>0.70772299999999999</v>
      </c>
      <c r="Q79" s="94">
        <v>1.1450119999999999</v>
      </c>
      <c r="R79" s="94">
        <v>2.1258530000000002</v>
      </c>
      <c r="S79" s="29">
        <v>-0.6670875173400983</v>
      </c>
      <c r="T79" s="29">
        <v>-0.38190778786597868</v>
      </c>
      <c r="U79" s="25"/>
      <c r="V79" s="25"/>
      <c r="W79" s="25"/>
      <c r="X79" s="25"/>
      <c r="Y79" s="81">
        <v>54.81</v>
      </c>
      <c r="Z79" s="81">
        <v>241.45196899999999</v>
      </c>
      <c r="AA79" s="81">
        <v>209.292934</v>
      </c>
      <c r="AB79" s="81">
        <v>34.256295000000001</v>
      </c>
      <c r="AC79" s="81">
        <v>59.419165</v>
      </c>
      <c r="AD79" s="81">
        <v>21.793928999999999</v>
      </c>
      <c r="AE79" s="81">
        <v>18.374638999999998</v>
      </c>
      <c r="AF79" s="81">
        <v>6.6061449999999997</v>
      </c>
      <c r="AG79" s="81">
        <v>3.5696080000000001</v>
      </c>
      <c r="AH79" s="81">
        <v>3.4291589999999998</v>
      </c>
      <c r="AI79" s="81">
        <v>8.1890169999999998</v>
      </c>
      <c r="AJ79" s="81">
        <v>9.2810799999999993</v>
      </c>
      <c r="AK79" s="81">
        <v>8.6880380000000006</v>
      </c>
      <c r="AL79" s="81">
        <v>5.4431430000000001</v>
      </c>
      <c r="AM79" s="81">
        <v>2.747849</v>
      </c>
      <c r="AN79" s="81">
        <v>1.2226049999999999</v>
      </c>
      <c r="AO79" s="81">
        <v>-9.1947000000000001E-2</v>
      </c>
      <c r="AP79" s="81">
        <v>4.8827109999999996</v>
      </c>
      <c r="AQ79" s="81">
        <v>5.9968750000000002</v>
      </c>
      <c r="AR79" s="81">
        <v>9.1593599999999995</v>
      </c>
      <c r="AS79" s="81">
        <v>5.71624</v>
      </c>
      <c r="AT79" s="81">
        <v>-0.58586300000000002</v>
      </c>
      <c r="AU79" s="81">
        <v>1.2569509999999999</v>
      </c>
      <c r="AV79" s="81">
        <v>5.4184000000000003E-2</v>
      </c>
      <c r="AW79" s="81">
        <v>1.2611429999999999</v>
      </c>
      <c r="AX79" s="81">
        <v>3.4756000000000002E-2</v>
      </c>
      <c r="AY79" s="81">
        <v>0.72326900000000005</v>
      </c>
      <c r="AZ79" s="81">
        <v>3.8064870000000002</v>
      </c>
      <c r="BA79" s="81">
        <v>0.52564699999999998</v>
      </c>
      <c r="BB79" s="81">
        <v>6.2605999999999995E-2</v>
      </c>
      <c r="BC79" s="81">
        <v>0.289468</v>
      </c>
      <c r="BD79" s="81">
        <v>-2.9718810000000002</v>
      </c>
      <c r="BE79" s="81">
        <v>0.71200200000000002</v>
      </c>
      <c r="BF79" s="81">
        <v>60.626426000000002</v>
      </c>
      <c r="BG79" s="81">
        <v>65.688148999999996</v>
      </c>
      <c r="BH79" s="81">
        <v>98.155185000000003</v>
      </c>
      <c r="BI79" s="81">
        <v>106.1747</v>
      </c>
      <c r="BJ79" s="81">
        <v>101.63439200000001</v>
      </c>
      <c r="BK79" s="81">
        <v>99.052943999999997</v>
      </c>
      <c r="BL79" s="81">
        <v>44.384109000000002</v>
      </c>
      <c r="BM79" s="81">
        <v>44.810057</v>
      </c>
      <c r="BN79" s="81">
        <v>43.337401999999997</v>
      </c>
      <c r="BO79" s="81">
        <v>44.035401999999998</v>
      </c>
      <c r="BP79" s="81">
        <v>43.324800000000003</v>
      </c>
      <c r="BQ79" s="81">
        <v>44.033816000000002</v>
      </c>
    </row>
    <row r="80" spans="1:69" x14ac:dyDescent="0.2">
      <c r="A80" s="10" t="s">
        <v>54</v>
      </c>
      <c r="B80" s="26">
        <v>43220.761643518519</v>
      </c>
      <c r="C80" s="91" t="s">
        <v>183</v>
      </c>
      <c r="D80" s="28">
        <v>160.252645</v>
      </c>
      <c r="E80" s="28">
        <v>137.87664899999999</v>
      </c>
      <c r="F80" s="28">
        <v>196.49247199999999</v>
      </c>
      <c r="G80" s="29">
        <v>-0.18443366624244006</v>
      </c>
      <c r="H80" s="29">
        <v>0.16228996107963156</v>
      </c>
      <c r="I80" s="91" t="s">
        <v>183</v>
      </c>
      <c r="J80" s="28">
        <v>23.443747999999999</v>
      </c>
      <c r="K80" s="28">
        <v>28.924511999999993</v>
      </c>
      <c r="L80" s="28">
        <v>47.851709</v>
      </c>
      <c r="M80" s="29">
        <v>-0.51007501111402309</v>
      </c>
      <c r="N80" s="29">
        <v>-0.18948509831384519</v>
      </c>
      <c r="O80" s="92" t="s">
        <v>183</v>
      </c>
      <c r="P80" s="93">
        <v>-22.737517</v>
      </c>
      <c r="Q80" s="94">
        <v>6.588966000000001</v>
      </c>
      <c r="R80" s="94">
        <v>7.4908000000000001</v>
      </c>
      <c r="S80" s="29" t="s">
        <v>281</v>
      </c>
      <c r="T80" s="29" t="s">
        <v>281</v>
      </c>
      <c r="U80" s="25"/>
      <c r="V80" s="25"/>
      <c r="W80" s="25"/>
      <c r="X80" s="25"/>
      <c r="Y80" s="81">
        <v>395.1</v>
      </c>
      <c r="Z80" s="81">
        <v>519.579071</v>
      </c>
      <c r="AA80" s="81">
        <v>498.836412</v>
      </c>
      <c r="AB80" s="81">
        <v>74.143902999999995</v>
      </c>
      <c r="AC80" s="81">
        <v>111.066047</v>
      </c>
      <c r="AD80" s="81">
        <v>104.371916</v>
      </c>
      <c r="AE80" s="81">
        <v>71.975167999999996</v>
      </c>
      <c r="AF80" s="81">
        <v>50.273145999999997</v>
      </c>
      <c r="AG80" s="81">
        <v>4.0181259999999996</v>
      </c>
      <c r="AH80" s="81">
        <v>23.557171</v>
      </c>
      <c r="AI80" s="81">
        <v>26.523472999999999</v>
      </c>
      <c r="AJ80" s="81">
        <v>25.903589</v>
      </c>
      <c r="AK80" s="81">
        <v>63.864384000000001</v>
      </c>
      <c r="AL80" s="81">
        <v>31.687014999999999</v>
      </c>
      <c r="AM80" s="81">
        <v>37.535004000000001</v>
      </c>
      <c r="AN80" s="81">
        <v>-4.5664790000000002</v>
      </c>
      <c r="AO80" s="81">
        <v>13.069642</v>
      </c>
      <c r="AP80" s="81">
        <v>17.826217</v>
      </c>
      <c r="AQ80" s="81">
        <v>12.280034000000001</v>
      </c>
      <c r="AR80" s="81">
        <v>106.16515</v>
      </c>
      <c r="AS80" s="81">
        <v>70.880033999999995</v>
      </c>
      <c r="AT80" s="81">
        <v>8.5004170000000006</v>
      </c>
      <c r="AU80" s="81">
        <v>5.8102080000000003</v>
      </c>
      <c r="AV80" s="81">
        <v>8.7473460000000003</v>
      </c>
      <c r="AW80" s="81">
        <v>5.7493290000000004</v>
      </c>
      <c r="AX80" s="81">
        <v>23.639600000000002</v>
      </c>
      <c r="AY80" s="81">
        <v>-10.210831000000001</v>
      </c>
      <c r="AZ80" s="81">
        <v>-37.585667000000001</v>
      </c>
      <c r="BA80" s="81">
        <v>-3.1562779999999999</v>
      </c>
      <c r="BB80" s="81">
        <v>-9.7018050000000002</v>
      </c>
      <c r="BC80" s="81">
        <v>-39.447183000000003</v>
      </c>
      <c r="BD80" s="81">
        <v>-14.862603999999999</v>
      </c>
      <c r="BE80" s="81">
        <v>-9.4279930000000007</v>
      </c>
      <c r="BF80" s="81">
        <v>362.61926499999998</v>
      </c>
      <c r="BG80" s="81">
        <v>309.299755</v>
      </c>
      <c r="BH80" s="81">
        <v>341.19228700000002</v>
      </c>
      <c r="BI80" s="81">
        <v>370.69323100000003</v>
      </c>
      <c r="BJ80" s="81">
        <v>381.918409</v>
      </c>
      <c r="BK80" s="81">
        <v>397.49794700000001</v>
      </c>
      <c r="BL80" s="81">
        <v>484.93853999999999</v>
      </c>
      <c r="BM80" s="81">
        <v>491.74049600000001</v>
      </c>
      <c r="BN80" s="81">
        <v>477.007406</v>
      </c>
      <c r="BO80" s="81">
        <v>467.37512800000002</v>
      </c>
      <c r="BP80" s="81">
        <v>473.707112</v>
      </c>
      <c r="BQ80" s="81">
        <v>450.42961300000002</v>
      </c>
    </row>
    <row r="81" spans="1:69" x14ac:dyDescent="0.2">
      <c r="A81" s="10" t="s">
        <v>295</v>
      </c>
      <c r="B81" s="26">
        <v>43220.762013888889</v>
      </c>
      <c r="C81" s="91" t="s">
        <v>9</v>
      </c>
      <c r="D81" s="28">
        <v>0.88705400000000001</v>
      </c>
      <c r="E81" s="28">
        <v>0.93108900000000006</v>
      </c>
      <c r="F81" s="28">
        <v>0.70933999999999997</v>
      </c>
      <c r="G81" s="29">
        <v>0.25053429948966643</v>
      </c>
      <c r="H81" s="29">
        <v>-4.7294082520575431E-2</v>
      </c>
      <c r="I81" s="91" t="s">
        <v>9</v>
      </c>
      <c r="J81" s="28">
        <v>0.39216299999999998</v>
      </c>
      <c r="K81" s="28">
        <v>0.36358900000000005</v>
      </c>
      <c r="L81" s="28">
        <v>0.19498799999999999</v>
      </c>
      <c r="M81" s="29">
        <v>1.0112160748353745</v>
      </c>
      <c r="N81" s="29">
        <v>7.8588736182887642E-2</v>
      </c>
      <c r="O81" s="92" t="s">
        <v>9</v>
      </c>
      <c r="P81" s="93">
        <v>-1.0640050000000001</v>
      </c>
      <c r="Q81" s="94">
        <v>3.9241220000000001</v>
      </c>
      <c r="R81" s="94">
        <v>-0.71552000000000004</v>
      </c>
      <c r="S81" s="29" t="s">
        <v>281</v>
      </c>
      <c r="T81" s="29" t="s">
        <v>281</v>
      </c>
      <c r="U81" s="25"/>
      <c r="V81" s="25"/>
      <c r="W81" s="25"/>
      <c r="X81" s="25"/>
      <c r="Y81" s="81">
        <v>95.712500000000006</v>
      </c>
      <c r="Z81" s="81">
        <v>3.3538160000000001</v>
      </c>
      <c r="AA81" s="81">
        <v>2.46801</v>
      </c>
      <c r="AB81" s="81">
        <v>0.83599599999999996</v>
      </c>
      <c r="AC81" s="81">
        <v>0.87739100000000003</v>
      </c>
      <c r="AD81" s="81">
        <v>3.119748</v>
      </c>
      <c r="AE81" s="81">
        <v>2.1332580000000001</v>
      </c>
      <c r="AF81" s="81">
        <v>0.63623600000000002</v>
      </c>
      <c r="AG81" s="81">
        <v>0.73736400000000002</v>
      </c>
      <c r="AH81" s="81">
        <v>0.87301300000000004</v>
      </c>
      <c r="AI81" s="81">
        <v>0.87313499999999999</v>
      </c>
      <c r="AJ81" s="81">
        <v>0.88284099999999999</v>
      </c>
      <c r="AK81" s="81">
        <v>1.2071750000000001</v>
      </c>
      <c r="AL81" s="81">
        <v>0.462561</v>
      </c>
      <c r="AM81" s="81">
        <v>0.18973599999999999</v>
      </c>
      <c r="AN81" s="81">
        <v>0.31717899999999999</v>
      </c>
      <c r="AO81" s="81">
        <v>0.342391</v>
      </c>
      <c r="AP81" s="81">
        <v>0.35786899999999999</v>
      </c>
      <c r="AQ81" s="81">
        <v>0.38652700000000001</v>
      </c>
      <c r="AR81" s="81">
        <v>1.228882</v>
      </c>
      <c r="AS81" s="81">
        <v>0.48366999999999999</v>
      </c>
      <c r="AT81" s="81">
        <v>0.454405</v>
      </c>
      <c r="AU81" s="81">
        <v>0.12760299999999999</v>
      </c>
      <c r="AV81" s="81">
        <v>0.205737</v>
      </c>
      <c r="AW81" s="81">
        <v>0.32301400000000002</v>
      </c>
      <c r="AX81" s="81">
        <v>0.34729100000000002</v>
      </c>
      <c r="AY81" s="81">
        <v>2.3859900000000001</v>
      </c>
      <c r="AZ81" s="81">
        <v>4.3541540000000003</v>
      </c>
      <c r="BA81" s="81">
        <v>0.51863800000000004</v>
      </c>
      <c r="BB81" s="81">
        <v>-0.91796500000000003</v>
      </c>
      <c r="BC81" s="81">
        <v>5.7321540000000004</v>
      </c>
      <c r="BD81" s="81">
        <v>-0.29585899999999998</v>
      </c>
      <c r="BE81" s="81">
        <v>-0.52675300000000003</v>
      </c>
      <c r="BF81" s="81">
        <v>21.055983999999999</v>
      </c>
      <c r="BG81" s="81">
        <v>22.05686</v>
      </c>
      <c r="BH81" s="81">
        <v>23.202566000000001</v>
      </c>
      <c r="BI81" s="81">
        <v>23.814278000000002</v>
      </c>
      <c r="BJ81" s="81">
        <v>25.783806999999999</v>
      </c>
      <c r="BK81" s="81">
        <v>28.48272</v>
      </c>
      <c r="BL81" s="81">
        <v>39.642865</v>
      </c>
      <c r="BM81" s="81">
        <v>38.927345000000003</v>
      </c>
      <c r="BN81" s="81">
        <v>38.631486000000002</v>
      </c>
      <c r="BO81" s="81">
        <v>38.104733000000003</v>
      </c>
      <c r="BP81" s="81">
        <v>42.028855</v>
      </c>
      <c r="BQ81" s="81">
        <v>40.964849999999998</v>
      </c>
    </row>
    <row r="82" spans="1:69" x14ac:dyDescent="0.2">
      <c r="A82" s="10" t="s">
        <v>296</v>
      </c>
      <c r="B82" s="26">
        <v>43220.762453703705</v>
      </c>
      <c r="C82" s="91" t="s">
        <v>9</v>
      </c>
      <c r="D82" s="28">
        <v>27.944271000000001</v>
      </c>
      <c r="E82" s="28">
        <v>0.32000000000000006</v>
      </c>
      <c r="F82" s="28">
        <v>1.12035</v>
      </c>
      <c r="G82" s="29">
        <v>23.942447449457759</v>
      </c>
      <c r="H82" s="29">
        <v>86.325846874999982</v>
      </c>
      <c r="I82" s="91" t="s">
        <v>9</v>
      </c>
      <c r="J82" s="28">
        <v>13.457326999999999</v>
      </c>
      <c r="K82" s="28">
        <v>-0.71276099999999998</v>
      </c>
      <c r="L82" s="28">
        <v>-0.20441500000000001</v>
      </c>
      <c r="M82" s="29" t="s">
        <v>281</v>
      </c>
      <c r="N82" s="29" t="s">
        <v>281</v>
      </c>
      <c r="O82" s="92" t="s">
        <v>9</v>
      </c>
      <c r="P82" s="93">
        <v>13.522793999999999</v>
      </c>
      <c r="Q82" s="94">
        <v>-0.83335599999999976</v>
      </c>
      <c r="R82" s="94">
        <v>-0.610406</v>
      </c>
      <c r="S82" s="29" t="s">
        <v>281</v>
      </c>
      <c r="T82" s="29" t="s">
        <v>281</v>
      </c>
      <c r="U82" s="25"/>
      <c r="V82" s="25"/>
      <c r="W82" s="25"/>
      <c r="X82" s="25"/>
      <c r="Y82" s="81">
        <v>42.6</v>
      </c>
      <c r="Z82" s="81">
        <v>2.123313</v>
      </c>
      <c r="AA82" s="81">
        <v>11.401386</v>
      </c>
      <c r="AB82" s="81">
        <v>0</v>
      </c>
      <c r="AC82" s="81">
        <v>0</v>
      </c>
      <c r="AD82" s="81">
        <v>0.49477700000000002</v>
      </c>
      <c r="AE82" s="81">
        <v>1.230232</v>
      </c>
      <c r="AF82" s="81">
        <v>0.20225000000000001</v>
      </c>
      <c r="AG82" s="81">
        <v>0</v>
      </c>
      <c r="AH82" s="81">
        <v>0</v>
      </c>
      <c r="AI82" s="81">
        <v>9.1268000000000002E-2</v>
      </c>
      <c r="AJ82" s="81">
        <v>14.997648</v>
      </c>
      <c r="AK82" s="81">
        <v>-1.9863960000000001</v>
      </c>
      <c r="AL82" s="81">
        <v>-0.85897999999999997</v>
      </c>
      <c r="AM82" s="81">
        <v>-0.22174199999999999</v>
      </c>
      <c r="AN82" s="81">
        <v>0</v>
      </c>
      <c r="AO82" s="81">
        <v>0</v>
      </c>
      <c r="AP82" s="81">
        <v>-0.74946599999999997</v>
      </c>
      <c r="AQ82" s="81">
        <v>13.417354</v>
      </c>
      <c r="AR82" s="81">
        <v>-1.913632</v>
      </c>
      <c r="AS82" s="81">
        <v>-0.79371999999999998</v>
      </c>
      <c r="AT82" s="81">
        <v>0</v>
      </c>
      <c r="AU82" s="81">
        <v>0</v>
      </c>
      <c r="AV82" s="81">
        <v>-0.18793399999999999</v>
      </c>
      <c r="AW82" s="81">
        <v>0</v>
      </c>
      <c r="AX82" s="81">
        <v>0</v>
      </c>
      <c r="AY82" s="81">
        <v>-3.2331439999999998</v>
      </c>
      <c r="AZ82" s="81">
        <v>0.20467299999999999</v>
      </c>
      <c r="BA82" s="81">
        <v>0</v>
      </c>
      <c r="BB82" s="81">
        <v>0</v>
      </c>
      <c r="BC82" s="81">
        <v>0.94306299999999998</v>
      </c>
      <c r="BD82" s="81">
        <v>0</v>
      </c>
      <c r="BE82" s="81">
        <v>0</v>
      </c>
      <c r="BF82" s="81">
        <v>-4.2964370000000001</v>
      </c>
      <c r="BG82" s="81">
        <v>0</v>
      </c>
      <c r="BH82" s="81">
        <v>0</v>
      </c>
      <c r="BI82" s="81">
        <v>4.841418</v>
      </c>
      <c r="BJ82" s="81">
        <v>6.3116450000000004</v>
      </c>
      <c r="BK82" s="81">
        <v>30.319514999999999</v>
      </c>
      <c r="BL82" s="81">
        <v>34.021324</v>
      </c>
      <c r="BM82" s="81">
        <v>0</v>
      </c>
      <c r="BN82" s="81">
        <v>0</v>
      </c>
      <c r="BO82" s="81">
        <v>34.185901999999999</v>
      </c>
      <c r="BP82" s="81">
        <v>33.350346999999999</v>
      </c>
      <c r="BQ82" s="81">
        <v>46.869430000000001</v>
      </c>
    </row>
    <row r="83" spans="1:69" x14ac:dyDescent="0.2">
      <c r="A83" s="10" t="s">
        <v>297</v>
      </c>
      <c r="B83" s="26">
        <v>43220.763252314813</v>
      </c>
      <c r="C83" s="91" t="s">
        <v>9</v>
      </c>
      <c r="D83" s="28">
        <v>1.3660140000000001</v>
      </c>
      <c r="E83" s="28">
        <v>7.069392999999998</v>
      </c>
      <c r="F83" s="28">
        <v>1.571091</v>
      </c>
      <c r="G83" s="29">
        <v>-0.13053158601252246</v>
      </c>
      <c r="H83" s="29">
        <v>-0.80677068031159105</v>
      </c>
      <c r="I83" s="91" t="s">
        <v>9</v>
      </c>
      <c r="J83" s="28">
        <v>0.137598</v>
      </c>
      <c r="K83" s="28">
        <v>0.32829499999999978</v>
      </c>
      <c r="L83" s="28">
        <v>0.18846199999999999</v>
      </c>
      <c r="M83" s="29">
        <v>-0.26988995128991522</v>
      </c>
      <c r="N83" s="29">
        <v>-0.58087086309569114</v>
      </c>
      <c r="O83" s="92" t="s">
        <v>9</v>
      </c>
      <c r="P83" s="93">
        <v>0.32251800000000003</v>
      </c>
      <c r="Q83" s="94">
        <v>-0.77957799999999999</v>
      </c>
      <c r="R83" s="94">
        <v>-9.1770000000000004E-2</v>
      </c>
      <c r="S83" s="29" t="s">
        <v>281</v>
      </c>
      <c r="T83" s="29" t="s">
        <v>281</v>
      </c>
      <c r="U83" s="25"/>
      <c r="V83" s="25"/>
      <c r="W83" s="25"/>
      <c r="X83" s="25"/>
      <c r="Y83" s="81">
        <v>40.08</v>
      </c>
      <c r="Z83" s="81">
        <v>17.015063999999999</v>
      </c>
      <c r="AA83" s="81">
        <v>13.734266</v>
      </c>
      <c r="AB83" s="81">
        <v>2.2890679999999999</v>
      </c>
      <c r="AC83" s="81">
        <v>6.0855119999999996</v>
      </c>
      <c r="AD83" s="81">
        <v>3.4773930000000002</v>
      </c>
      <c r="AE83" s="81">
        <v>2.3922880000000002</v>
      </c>
      <c r="AF83" s="81">
        <v>0.380305</v>
      </c>
      <c r="AG83" s="81">
        <v>0.53659100000000004</v>
      </c>
      <c r="AH83" s="81">
        <v>1.9769760000000001</v>
      </c>
      <c r="AI83" s="81">
        <v>0.58352099999999996</v>
      </c>
      <c r="AJ83" s="81">
        <v>0.245198</v>
      </c>
      <c r="AK83" s="81">
        <v>2.0695969999999999</v>
      </c>
      <c r="AL83" s="81">
        <v>1.2299279999999999</v>
      </c>
      <c r="AM83" s="81">
        <v>5.3934999999999997E-2</v>
      </c>
      <c r="AN83" s="81">
        <v>0.28712199999999999</v>
      </c>
      <c r="AO83" s="81">
        <v>1.5567610000000001</v>
      </c>
      <c r="AP83" s="81">
        <v>0.17177899999999999</v>
      </c>
      <c r="AQ83" s="81">
        <v>-3.0886E-2</v>
      </c>
      <c r="AR83" s="81">
        <v>2.665835</v>
      </c>
      <c r="AS83" s="81">
        <v>1.7781119999999999</v>
      </c>
      <c r="AT83" s="81">
        <v>0.353823</v>
      </c>
      <c r="AU83" s="81">
        <v>0.97676399999999997</v>
      </c>
      <c r="AV83" s="81">
        <v>7.6554999999999998E-2</v>
      </c>
      <c r="AW83" s="81">
        <v>0.43648700000000001</v>
      </c>
      <c r="AX83" s="81">
        <v>1.712591</v>
      </c>
      <c r="AY83" s="81">
        <v>9.1059000000000001E-2</v>
      </c>
      <c r="AZ83" s="81">
        <v>0.79314300000000004</v>
      </c>
      <c r="BA83" s="81">
        <v>-6.0630999999999997E-2</v>
      </c>
      <c r="BB83" s="81">
        <v>0.37204900000000002</v>
      </c>
      <c r="BC83" s="81">
        <v>0.111652</v>
      </c>
      <c r="BD83" s="81">
        <v>0.13061300000000001</v>
      </c>
      <c r="BE83" s="81">
        <v>0.83179400000000003</v>
      </c>
      <c r="BF83" s="81">
        <v>2.439781</v>
      </c>
      <c r="BG83" s="81">
        <v>1.736348</v>
      </c>
      <c r="BH83" s="81">
        <v>0.93636200000000003</v>
      </c>
      <c r="BI83" s="81">
        <v>4.5708209999999996</v>
      </c>
      <c r="BJ83" s="81">
        <v>3.1506280000000002</v>
      </c>
      <c r="BK83" s="81">
        <v>-6.8753999999999996E-2</v>
      </c>
      <c r="BL83" s="81">
        <v>38.456147000000001</v>
      </c>
      <c r="BM83" s="81">
        <v>38.352103</v>
      </c>
      <c r="BN83" s="81">
        <v>38.482035000000003</v>
      </c>
      <c r="BO83" s="81">
        <v>39.307831</v>
      </c>
      <c r="BP83" s="81">
        <v>38.527782999999999</v>
      </c>
      <c r="BQ83" s="81">
        <v>38.847920000000002</v>
      </c>
    </row>
    <row r="84" spans="1:69" x14ac:dyDescent="0.2">
      <c r="A84" s="10" t="s">
        <v>298</v>
      </c>
      <c r="B84" s="26">
        <v>43220.763391203705</v>
      </c>
      <c r="C84" s="91" t="s">
        <v>9</v>
      </c>
      <c r="D84" s="28">
        <v>56.938150999999998</v>
      </c>
      <c r="E84" s="28">
        <v>50.530185000000017</v>
      </c>
      <c r="F84" s="28">
        <v>52.663984999999997</v>
      </c>
      <c r="G84" s="29">
        <v>8.1159183073593821E-2</v>
      </c>
      <c r="H84" s="29">
        <v>0.12681461585782783</v>
      </c>
      <c r="I84" s="91" t="s">
        <v>9</v>
      </c>
      <c r="J84" s="28">
        <v>8.1508640000000003</v>
      </c>
      <c r="K84" s="28">
        <v>7.7301490000000008</v>
      </c>
      <c r="L84" s="28">
        <v>8.3856850000000005</v>
      </c>
      <c r="M84" s="29">
        <v>-2.8002602053380232E-2</v>
      </c>
      <c r="N84" s="29">
        <v>5.4425212243644827E-2</v>
      </c>
      <c r="O84" s="92" t="s">
        <v>9</v>
      </c>
      <c r="P84" s="93">
        <v>-1.981835</v>
      </c>
      <c r="Q84" s="94">
        <v>-2.623548</v>
      </c>
      <c r="R84" s="94">
        <v>1.667494</v>
      </c>
      <c r="S84" s="29" t="s">
        <v>281</v>
      </c>
      <c r="T84" s="29" t="s">
        <v>281</v>
      </c>
      <c r="U84" s="25"/>
      <c r="V84" s="25"/>
      <c r="W84" s="25"/>
      <c r="X84" s="25"/>
      <c r="Y84" s="81">
        <v>48.438687829535994</v>
      </c>
      <c r="Z84" s="81">
        <v>197.67192700000001</v>
      </c>
      <c r="AA84" s="81">
        <v>142.94240400000001</v>
      </c>
      <c r="AB84" s="81">
        <v>51.548045999999999</v>
      </c>
      <c r="AC84" s="81">
        <v>42.929710999999998</v>
      </c>
      <c r="AD84" s="81">
        <v>37.100901</v>
      </c>
      <c r="AE84" s="81">
        <v>15.631931</v>
      </c>
      <c r="AF84" s="81">
        <v>10.381237</v>
      </c>
      <c r="AG84" s="81">
        <v>8.6368379999999991</v>
      </c>
      <c r="AH84" s="81">
        <v>8.3277699999999992</v>
      </c>
      <c r="AI84" s="81">
        <v>9.7550559999999997</v>
      </c>
      <c r="AJ84" s="81">
        <v>10.216168</v>
      </c>
      <c r="AK84" s="81">
        <v>23.317066000000001</v>
      </c>
      <c r="AL84" s="81">
        <v>4.3185419999999999</v>
      </c>
      <c r="AM84" s="81">
        <v>6.9780660000000001</v>
      </c>
      <c r="AN84" s="81">
        <v>5.1900490000000001</v>
      </c>
      <c r="AO84" s="81">
        <v>5.0246940000000002</v>
      </c>
      <c r="AP84" s="81">
        <v>6.1242570000000001</v>
      </c>
      <c r="AQ84" s="81">
        <v>6.4700030000000002</v>
      </c>
      <c r="AR84" s="81">
        <v>28.957184000000002</v>
      </c>
      <c r="AS84" s="81">
        <v>9.6758260000000007</v>
      </c>
      <c r="AT84" s="81">
        <v>2.7753009999999998</v>
      </c>
      <c r="AU84" s="81">
        <v>1.2816559999999999</v>
      </c>
      <c r="AV84" s="81">
        <v>3.0373100000000002</v>
      </c>
      <c r="AW84" s="81">
        <v>6.5983200000000002</v>
      </c>
      <c r="AX84" s="81">
        <v>6.2430300000000001</v>
      </c>
      <c r="AY84" s="81">
        <v>-0.82809299999999997</v>
      </c>
      <c r="AZ84" s="81">
        <v>-10.525077</v>
      </c>
      <c r="BA84" s="81">
        <v>-0.57276099999999996</v>
      </c>
      <c r="BB84" s="81">
        <v>-3.4932629999999998</v>
      </c>
      <c r="BC84" s="81">
        <v>-4.0696620000000001</v>
      </c>
      <c r="BD84" s="81">
        <v>0.17724300000000001</v>
      </c>
      <c r="BE84" s="81">
        <v>-4.9281999999999999E-2</v>
      </c>
      <c r="BF84" s="81">
        <v>128.46894800000001</v>
      </c>
      <c r="BG84" s="81">
        <v>134.57377399999999</v>
      </c>
      <c r="BH84" s="81">
        <v>133.73481200000001</v>
      </c>
      <c r="BI84" s="81">
        <v>132.02380299999999</v>
      </c>
      <c r="BJ84" s="81">
        <v>147.824963</v>
      </c>
      <c r="BK84" s="81">
        <v>157.00653800000001</v>
      </c>
      <c r="BL84" s="81">
        <v>34.728071999999997</v>
      </c>
      <c r="BM84" s="81">
        <v>36.395566000000002</v>
      </c>
      <c r="BN84" s="81">
        <v>36.572808999999999</v>
      </c>
      <c r="BO84" s="81">
        <v>36.523527000000001</v>
      </c>
      <c r="BP84" s="81">
        <v>48.816192000000001</v>
      </c>
      <c r="BQ84" s="81">
        <v>46.189489000000002</v>
      </c>
    </row>
    <row r="85" spans="1:69" x14ac:dyDescent="0.2">
      <c r="A85" s="10" t="s">
        <v>299</v>
      </c>
      <c r="B85" s="26">
        <v>43220.765092592592</v>
      </c>
      <c r="C85" s="91" t="s">
        <v>9</v>
      </c>
      <c r="D85" s="28">
        <v>28.557649999999999</v>
      </c>
      <c r="E85" s="28">
        <v>31.332728000000003</v>
      </c>
      <c r="F85" s="28">
        <v>26.362732000000001</v>
      </c>
      <c r="G85" s="29">
        <v>8.3258366393892613E-2</v>
      </c>
      <c r="H85" s="29">
        <v>-8.8568030207902826E-2</v>
      </c>
      <c r="I85" s="91" t="s">
        <v>9</v>
      </c>
      <c r="J85" s="28">
        <v>-4.2840129999999998</v>
      </c>
      <c r="K85" s="28">
        <v>-5.433993000000001</v>
      </c>
      <c r="L85" s="28">
        <v>-2.5727169999999999</v>
      </c>
      <c r="M85" s="29" t="s">
        <v>281</v>
      </c>
      <c r="N85" s="29" t="s">
        <v>281</v>
      </c>
      <c r="O85" s="92" t="s">
        <v>9</v>
      </c>
      <c r="P85" s="93">
        <v>-3.0120779999999998</v>
      </c>
      <c r="Q85" s="94">
        <v>-1.318192</v>
      </c>
      <c r="R85" s="94">
        <v>0.13661799999999999</v>
      </c>
      <c r="S85" s="29" t="s">
        <v>281</v>
      </c>
      <c r="T85" s="29" t="s">
        <v>281</v>
      </c>
      <c r="U85" s="25"/>
      <c r="V85" s="25"/>
      <c r="W85" s="25"/>
      <c r="X85" s="25"/>
      <c r="Y85" s="81">
        <v>128.4</v>
      </c>
      <c r="Z85" s="81">
        <v>110.569272</v>
      </c>
      <c r="AA85" s="81">
        <v>87.542253000000002</v>
      </c>
      <c r="AB85" s="81">
        <v>26.354638999999999</v>
      </c>
      <c r="AC85" s="81">
        <v>26.519172999999999</v>
      </c>
      <c r="AD85" s="81">
        <v>6.1147980000000004</v>
      </c>
      <c r="AE85" s="81">
        <v>4.5740639999999999</v>
      </c>
      <c r="AF85" s="81">
        <v>2.8273549999999998</v>
      </c>
      <c r="AG85" s="81">
        <v>0.71342499999999998</v>
      </c>
      <c r="AH85" s="81">
        <v>1.676831</v>
      </c>
      <c r="AI85" s="81">
        <v>0.89718699999999996</v>
      </c>
      <c r="AJ85" s="81">
        <v>0.84916499999999995</v>
      </c>
      <c r="AK85" s="81">
        <v>-16.2334</v>
      </c>
      <c r="AL85" s="81">
        <v>-19.452532999999999</v>
      </c>
      <c r="AM85" s="81">
        <v>-3.2022059999999999</v>
      </c>
      <c r="AN85" s="81">
        <v>-3.5703939999999998</v>
      </c>
      <c r="AO85" s="81">
        <v>-3.436788</v>
      </c>
      <c r="AP85" s="81">
        <v>-6.0240119999999999</v>
      </c>
      <c r="AQ85" s="81">
        <v>-4.8937999999999997</v>
      </c>
      <c r="AR85" s="81">
        <v>-13.822188000000001</v>
      </c>
      <c r="AS85" s="81">
        <v>-16.886147999999999</v>
      </c>
      <c r="AT85" s="81">
        <v>-3.765139</v>
      </c>
      <c r="AU85" s="81">
        <v>-4.0195930000000004</v>
      </c>
      <c r="AV85" s="81">
        <v>-7.5260090000000002</v>
      </c>
      <c r="AW85" s="81">
        <v>-2.970688</v>
      </c>
      <c r="AX85" s="81">
        <v>-2.8447900000000002</v>
      </c>
      <c r="AY85" s="81">
        <v>-1.985252</v>
      </c>
      <c r="AZ85" s="81">
        <v>-1.4518439999999999</v>
      </c>
      <c r="BA85" s="81">
        <v>1.1984950000000001</v>
      </c>
      <c r="BB85" s="81">
        <v>-0.23416100000000001</v>
      </c>
      <c r="BC85" s="81">
        <v>-3.1972390000000002</v>
      </c>
      <c r="BD85" s="81">
        <v>0.58333199999999996</v>
      </c>
      <c r="BE85" s="81">
        <v>-1.3870100000000001</v>
      </c>
      <c r="BF85" s="81">
        <v>2.7481170000000001</v>
      </c>
      <c r="BG85" s="81">
        <v>2.0690539999999999</v>
      </c>
      <c r="BH85" s="81">
        <v>2.9568249999999998</v>
      </c>
      <c r="BI85" s="81">
        <v>1.663268</v>
      </c>
      <c r="BJ85" s="81">
        <v>2.930024</v>
      </c>
      <c r="BK85" s="81">
        <v>2.4263590000000002</v>
      </c>
      <c r="BL85" s="81">
        <v>258.68895900000001</v>
      </c>
      <c r="BM85" s="81">
        <v>258.21130399999998</v>
      </c>
      <c r="BN85" s="81">
        <v>258.64074900000003</v>
      </c>
      <c r="BO85" s="81">
        <v>258.06403499999999</v>
      </c>
      <c r="BP85" s="81">
        <v>259.094964</v>
      </c>
      <c r="BQ85" s="81">
        <v>255.706783</v>
      </c>
    </row>
    <row r="86" spans="1:69" x14ac:dyDescent="0.2">
      <c r="A86" s="10" t="s">
        <v>300</v>
      </c>
      <c r="B86" s="26">
        <v>43220.765381944446</v>
      </c>
      <c r="C86" s="91" t="s">
        <v>9</v>
      </c>
      <c r="D86" s="28">
        <v>81.859261000000004</v>
      </c>
      <c r="E86" s="28">
        <v>76.600718999999998</v>
      </c>
      <c r="F86" s="28">
        <v>65.108170000000001</v>
      </c>
      <c r="G86" s="29">
        <v>0.25728093724643153</v>
      </c>
      <c r="H86" s="29">
        <v>6.8648729002139142E-2</v>
      </c>
      <c r="I86" s="91" t="s">
        <v>9</v>
      </c>
      <c r="J86" s="28">
        <v>13.632045</v>
      </c>
      <c r="K86" s="28">
        <v>11.147412999999997</v>
      </c>
      <c r="L86" s="28">
        <v>6.6925369999999997</v>
      </c>
      <c r="M86" s="29">
        <v>1.0369024482046196</v>
      </c>
      <c r="N86" s="29">
        <v>0.22288866484089209</v>
      </c>
      <c r="O86" s="92" t="s">
        <v>9</v>
      </c>
      <c r="P86" s="93">
        <v>6.1482979999999996</v>
      </c>
      <c r="Q86" s="94">
        <v>3.8130129999999998</v>
      </c>
      <c r="R86" s="94">
        <v>-1.727058</v>
      </c>
      <c r="S86" s="29" t="s">
        <v>281</v>
      </c>
      <c r="T86" s="29">
        <v>0.61245136064314498</v>
      </c>
      <c r="U86" s="25"/>
      <c r="V86" s="25"/>
      <c r="W86" s="25"/>
      <c r="X86" s="25"/>
      <c r="Y86" s="81">
        <v>74.2</v>
      </c>
      <c r="Z86" s="81">
        <v>272.19099</v>
      </c>
      <c r="AA86" s="81">
        <v>191.48806999999999</v>
      </c>
      <c r="AB86" s="81">
        <v>66.655216999999993</v>
      </c>
      <c r="AC86" s="81">
        <v>63.826884</v>
      </c>
      <c r="AD86" s="81">
        <v>39.242502000000002</v>
      </c>
      <c r="AE86" s="81">
        <v>17.932226</v>
      </c>
      <c r="AF86" s="81">
        <v>7.9410280000000002</v>
      </c>
      <c r="AG86" s="81">
        <v>9.4569580000000002</v>
      </c>
      <c r="AH86" s="81">
        <v>9.114134</v>
      </c>
      <c r="AI86" s="81">
        <v>12.761134</v>
      </c>
      <c r="AJ86" s="81">
        <v>15.545121</v>
      </c>
      <c r="AK86" s="81">
        <v>22.335553999999998</v>
      </c>
      <c r="AL86" s="81">
        <v>-1.500764</v>
      </c>
      <c r="AM86" s="81">
        <v>3.8572129999999998</v>
      </c>
      <c r="AN86" s="81">
        <v>5.1414299999999997</v>
      </c>
      <c r="AO86" s="81">
        <v>5.0776120000000002</v>
      </c>
      <c r="AP86" s="81">
        <v>8.2900510000000001</v>
      </c>
      <c r="AQ86" s="81">
        <v>10.737683000000001</v>
      </c>
      <c r="AR86" s="81">
        <v>33.777392999999996</v>
      </c>
      <c r="AS86" s="81">
        <v>9.103237</v>
      </c>
      <c r="AT86" s="81">
        <v>0.97818799999999995</v>
      </c>
      <c r="AU86" s="81">
        <v>3.5799720000000002</v>
      </c>
      <c r="AV86" s="81">
        <v>-0.40693200000000002</v>
      </c>
      <c r="AW86" s="81">
        <v>7.9696999999999996</v>
      </c>
      <c r="AX86" s="81">
        <v>7.9677429999999996</v>
      </c>
      <c r="AY86" s="81">
        <v>5.3379789999999998</v>
      </c>
      <c r="AZ86" s="81">
        <v>-14.613481</v>
      </c>
      <c r="BA86" s="81">
        <v>-0.57117099999999998</v>
      </c>
      <c r="BB86" s="81">
        <v>-1.291121</v>
      </c>
      <c r="BC86" s="81">
        <v>-13.725085999999999</v>
      </c>
      <c r="BD86" s="81">
        <v>1.7629600000000001</v>
      </c>
      <c r="BE86" s="81">
        <v>1.4890639999999999</v>
      </c>
      <c r="BF86" s="81">
        <v>88.324168</v>
      </c>
      <c r="BG86" s="81">
        <v>86.500843000000003</v>
      </c>
      <c r="BH86" s="81">
        <v>84.389754999999994</v>
      </c>
      <c r="BI86" s="81">
        <v>84.562269000000001</v>
      </c>
      <c r="BJ86" s="81">
        <v>91.034969000000004</v>
      </c>
      <c r="BK86" s="81">
        <v>83.999686999999994</v>
      </c>
      <c r="BL86" s="81">
        <v>56.404958999999998</v>
      </c>
      <c r="BM86" s="81">
        <v>54.651685000000001</v>
      </c>
      <c r="BN86" s="81">
        <v>55.294839000000003</v>
      </c>
      <c r="BO86" s="81">
        <v>56.999236000000003</v>
      </c>
      <c r="BP86" s="81">
        <v>61.061532</v>
      </c>
      <c r="BQ86" s="81">
        <v>66.131879999999995</v>
      </c>
    </row>
    <row r="87" spans="1:69" x14ac:dyDescent="0.2">
      <c r="A87" s="10" t="s">
        <v>301</v>
      </c>
      <c r="B87" s="26">
        <v>43220.765694444446</v>
      </c>
      <c r="C87" s="91" t="s">
        <v>9</v>
      </c>
      <c r="D87" s="28">
        <v>8.5368670000000009</v>
      </c>
      <c r="E87" s="28">
        <v>7.1455919999999971</v>
      </c>
      <c r="F87" s="28">
        <v>6.4905280000000003</v>
      </c>
      <c r="G87" s="29">
        <v>0.31528082152946579</v>
      </c>
      <c r="H87" s="29">
        <v>0.19470395175095412</v>
      </c>
      <c r="I87" s="91" t="s">
        <v>9</v>
      </c>
      <c r="J87" s="28">
        <v>0.15226700000000001</v>
      </c>
      <c r="K87" s="28">
        <v>0.23812900000000004</v>
      </c>
      <c r="L87" s="28">
        <v>0.15635199999999999</v>
      </c>
      <c r="M87" s="29">
        <v>-2.6126944330740698E-2</v>
      </c>
      <c r="N87" s="29">
        <v>-0.36056927127733296</v>
      </c>
      <c r="O87" s="92" t="s">
        <v>9</v>
      </c>
      <c r="P87" s="93">
        <v>-0.32887499999999997</v>
      </c>
      <c r="Q87" s="94">
        <v>-0.23376999999999992</v>
      </c>
      <c r="R87" s="94">
        <v>-0.175238</v>
      </c>
      <c r="S87" s="29" t="s">
        <v>281</v>
      </c>
      <c r="T87" s="29" t="s">
        <v>281</v>
      </c>
      <c r="U87" s="25"/>
      <c r="V87" s="25"/>
      <c r="W87" s="25"/>
      <c r="X87" s="25"/>
      <c r="Y87" s="81">
        <v>20.207000000000001</v>
      </c>
      <c r="Z87" s="81">
        <v>25.089635999999999</v>
      </c>
      <c r="AA87" s="81">
        <v>18.821985000000002</v>
      </c>
      <c r="AB87" s="81">
        <v>6.8858379999999997</v>
      </c>
      <c r="AC87" s="81">
        <v>4.5676779999999999</v>
      </c>
      <c r="AD87" s="81">
        <v>1.737771</v>
      </c>
      <c r="AE87" s="81">
        <v>0.55639499999999997</v>
      </c>
      <c r="AF87" s="81">
        <v>0.50994200000000001</v>
      </c>
      <c r="AG87" s="81">
        <v>0.77951999999999999</v>
      </c>
      <c r="AH87" s="81">
        <v>0.234682</v>
      </c>
      <c r="AI87" s="81">
        <v>0.21362700000000001</v>
      </c>
      <c r="AJ87" s="81">
        <v>0.44330399999999998</v>
      </c>
      <c r="AK87" s="81">
        <v>-0.62150099999999997</v>
      </c>
      <c r="AL87" s="81">
        <v>-1.1773290000000001</v>
      </c>
      <c r="AM87" s="81">
        <v>-0.189079</v>
      </c>
      <c r="AN87" s="81">
        <v>3.3973000000000003E-2</v>
      </c>
      <c r="AO87" s="81">
        <v>-0.27400999999999998</v>
      </c>
      <c r="AP87" s="81">
        <v>-0.192385</v>
      </c>
      <c r="AQ87" s="81">
        <v>-0.24657299999999999</v>
      </c>
      <c r="AR87" s="81">
        <v>0.71508700000000003</v>
      </c>
      <c r="AS87" s="81">
        <v>0.16350300000000001</v>
      </c>
      <c r="AT87" s="81">
        <v>0.32987</v>
      </c>
      <c r="AU87" s="81">
        <v>-2.1911E-2</v>
      </c>
      <c r="AV87" s="81">
        <v>-0.43302200000000002</v>
      </c>
      <c r="AW87" s="81">
        <v>0.33077600000000001</v>
      </c>
      <c r="AX87" s="81">
        <v>-1.017E-2</v>
      </c>
      <c r="AY87" s="81">
        <v>-1.057159</v>
      </c>
      <c r="AZ87" s="81">
        <v>-0.83200700000000005</v>
      </c>
      <c r="BA87" s="81">
        <v>9.7370000000000009E-3</v>
      </c>
      <c r="BB87" s="81">
        <v>-0.49271599999999999</v>
      </c>
      <c r="BC87" s="81">
        <v>-0.31650899999999998</v>
      </c>
      <c r="BD87" s="81">
        <v>-0.43252200000000002</v>
      </c>
      <c r="BE87" s="81">
        <v>-0.21562899999999999</v>
      </c>
      <c r="BF87" s="81">
        <v>6.8379120000000002</v>
      </c>
      <c r="BG87" s="81">
        <v>4.590255</v>
      </c>
      <c r="BH87" s="81">
        <v>8.3436059999999994</v>
      </c>
      <c r="BI87" s="81">
        <v>10.002464</v>
      </c>
      <c r="BJ87" s="81">
        <v>10.039268</v>
      </c>
      <c r="BK87" s="81">
        <v>10.751868999999999</v>
      </c>
      <c r="BL87" s="81">
        <v>13.621867</v>
      </c>
      <c r="BM87" s="81">
        <v>16.887374000000001</v>
      </c>
      <c r="BN87" s="81">
        <v>12.849384000000001</v>
      </c>
      <c r="BO87" s="81">
        <v>12.61857</v>
      </c>
      <c r="BP87" s="81">
        <v>18.1934</v>
      </c>
      <c r="BQ87" s="81">
        <v>18.054767999999999</v>
      </c>
    </row>
    <row r="88" spans="1:69" x14ac:dyDescent="0.2">
      <c r="A88" s="10" t="s">
        <v>302</v>
      </c>
      <c r="B88" s="26">
        <v>43220.76835648148</v>
      </c>
      <c r="C88" s="91" t="s">
        <v>9</v>
      </c>
      <c r="D88" s="28">
        <v>43.180622999999997</v>
      </c>
      <c r="E88" s="28">
        <v>44.443427</v>
      </c>
      <c r="F88" s="28">
        <v>25.669730999999999</v>
      </c>
      <c r="G88" s="29">
        <v>0.68216110250629436</v>
      </c>
      <c r="H88" s="29">
        <v>-2.8413740461553538E-2</v>
      </c>
      <c r="I88" s="91" t="s">
        <v>9</v>
      </c>
      <c r="J88" s="28">
        <v>12.702082000000001</v>
      </c>
      <c r="K88" s="28">
        <v>11.568327999999999</v>
      </c>
      <c r="L88" s="28">
        <v>-4.0447430000000004</v>
      </c>
      <c r="M88" s="29" t="s">
        <v>281</v>
      </c>
      <c r="N88" s="29">
        <v>9.80050012413205E-2</v>
      </c>
      <c r="O88" s="92" t="s">
        <v>9</v>
      </c>
      <c r="P88" s="93">
        <v>-2.403324</v>
      </c>
      <c r="Q88" s="94">
        <v>-3.1847710000000014</v>
      </c>
      <c r="R88" s="94">
        <v>-19.633531000000001</v>
      </c>
      <c r="S88" s="29" t="s">
        <v>281</v>
      </c>
      <c r="T88" s="29" t="s">
        <v>281</v>
      </c>
      <c r="U88" s="25"/>
      <c r="V88" s="25"/>
      <c r="W88" s="25"/>
      <c r="X88" s="25"/>
      <c r="Y88" s="81">
        <v>374.4</v>
      </c>
      <c r="Z88" s="81">
        <v>133.87318500000001</v>
      </c>
      <c r="AA88" s="81">
        <v>119.53714600000001</v>
      </c>
      <c r="AB88" s="81">
        <v>32.598711999999999</v>
      </c>
      <c r="AC88" s="81">
        <v>31.161314999999998</v>
      </c>
      <c r="AD88" s="81">
        <v>16.336189000000001</v>
      </c>
      <c r="AE88" s="81">
        <v>24.251204999999999</v>
      </c>
      <c r="AF88" s="81">
        <v>-3.6026159999999998</v>
      </c>
      <c r="AG88" s="81">
        <v>-0.36609900000000001</v>
      </c>
      <c r="AH88" s="81">
        <v>6.9934950000000002</v>
      </c>
      <c r="AI88" s="81">
        <v>13.311408999999999</v>
      </c>
      <c r="AJ88" s="81">
        <v>14.056608000000001</v>
      </c>
      <c r="AK88" s="81">
        <v>0.184812</v>
      </c>
      <c r="AL88" s="81">
        <v>7.5222429999999996</v>
      </c>
      <c r="AM88" s="81">
        <v>-6.8744459999999998</v>
      </c>
      <c r="AN88" s="81">
        <v>-3.7261850000000001</v>
      </c>
      <c r="AO88" s="81">
        <v>2.3038430000000001</v>
      </c>
      <c r="AP88" s="81">
        <v>8.4816000000000003</v>
      </c>
      <c r="AQ88" s="81">
        <v>9.7184640000000009</v>
      </c>
      <c r="AR88" s="81">
        <v>12.318135</v>
      </c>
      <c r="AS88" s="81">
        <v>17.126401999999999</v>
      </c>
      <c r="AT88" s="81">
        <v>8.6831800000000001</v>
      </c>
      <c r="AU88" s="81">
        <v>1.5230049999999999</v>
      </c>
      <c r="AV88" s="81">
        <v>1.933649</v>
      </c>
      <c r="AW88" s="81">
        <v>-0.59856399999999998</v>
      </c>
      <c r="AX88" s="81">
        <v>5.3931139999999997</v>
      </c>
      <c r="AY88" s="81">
        <v>-31.523149</v>
      </c>
      <c r="AZ88" s="81">
        <v>-17.265003</v>
      </c>
      <c r="BA88" s="81">
        <v>4.504645</v>
      </c>
      <c r="BB88" s="81">
        <v>-3.5439919999999998</v>
      </c>
      <c r="BC88" s="81">
        <v>-22.019172000000001</v>
      </c>
      <c r="BD88" s="81">
        <v>-3.3584610000000001</v>
      </c>
      <c r="BE88" s="81">
        <v>-5.3463859999999999</v>
      </c>
      <c r="BF88" s="81">
        <v>312.26440100000002</v>
      </c>
      <c r="BG88" s="81">
        <v>405.38469800000001</v>
      </c>
      <c r="BH88" s="81">
        <v>431.28247099999999</v>
      </c>
      <c r="BI88" s="81">
        <v>392.92347599999999</v>
      </c>
      <c r="BJ88" s="81">
        <v>505.363314</v>
      </c>
      <c r="BK88" s="81">
        <v>581.58655899999997</v>
      </c>
      <c r="BL88" s="81">
        <v>217.16051200000001</v>
      </c>
      <c r="BM88" s="81">
        <v>196.955613</v>
      </c>
      <c r="BN88" s="81">
        <v>194.19814299999999</v>
      </c>
      <c r="BO88" s="81">
        <v>371.86962299999999</v>
      </c>
      <c r="BP88" s="81">
        <v>434.53169700000001</v>
      </c>
      <c r="BQ88" s="81">
        <v>424.45323000000002</v>
      </c>
    </row>
    <row r="89" spans="1:69" x14ac:dyDescent="0.2">
      <c r="A89" s="10" t="s">
        <v>303</v>
      </c>
      <c r="B89" s="26">
        <v>43220.768796296295</v>
      </c>
      <c r="C89" s="91" t="s">
        <v>9</v>
      </c>
      <c r="D89" s="28">
        <v>63.794237000000003</v>
      </c>
      <c r="E89" s="28">
        <v>6.5098780000000005</v>
      </c>
      <c r="F89" s="28">
        <v>10.424389</v>
      </c>
      <c r="G89" s="29">
        <v>5.1197099417529417</v>
      </c>
      <c r="H89" s="29">
        <v>8.7996056147288773</v>
      </c>
      <c r="I89" s="91" t="s">
        <v>9</v>
      </c>
      <c r="J89" s="28">
        <v>-1.6327119999999999</v>
      </c>
      <c r="K89" s="28">
        <v>5.934000000000017E-2</v>
      </c>
      <c r="L89" s="28">
        <v>1.223195</v>
      </c>
      <c r="M89" s="29" t="s">
        <v>281</v>
      </c>
      <c r="N89" s="29" t="s">
        <v>281</v>
      </c>
      <c r="O89" s="92" t="s">
        <v>9</v>
      </c>
      <c r="P89" s="93">
        <v>3.4220350000000002</v>
      </c>
      <c r="Q89" s="94">
        <v>18.357914000000001</v>
      </c>
      <c r="R89" s="94">
        <v>0.691384</v>
      </c>
      <c r="S89" s="29">
        <v>3.9495432350184556</v>
      </c>
      <c r="T89" s="29">
        <v>-0.81359347254813374</v>
      </c>
      <c r="U89" s="25"/>
      <c r="V89" s="25"/>
      <c r="W89" s="25"/>
      <c r="X89" s="25"/>
      <c r="Y89" s="81">
        <v>1075</v>
      </c>
      <c r="Z89" s="81">
        <v>23.602709000000001</v>
      </c>
      <c r="AA89" s="81">
        <v>28.552506000000001</v>
      </c>
      <c r="AB89" s="81">
        <v>1.1531400000000001</v>
      </c>
      <c r="AC89" s="81">
        <v>5.5153020000000001</v>
      </c>
      <c r="AD89" s="81">
        <v>8.7080540000000006</v>
      </c>
      <c r="AE89" s="81">
        <v>11.507857</v>
      </c>
      <c r="AF89" s="81">
        <v>2.9465599999999998</v>
      </c>
      <c r="AG89" s="81">
        <v>1.1531400000000001</v>
      </c>
      <c r="AH89" s="81">
        <v>2.5966170000000002</v>
      </c>
      <c r="AI89" s="81">
        <v>2.0117370000000001</v>
      </c>
      <c r="AJ89" s="81">
        <v>1.8742719999999999</v>
      </c>
      <c r="AK89" s="81">
        <v>3.1909700000000001</v>
      </c>
      <c r="AL89" s="81">
        <v>7.6278969999999999</v>
      </c>
      <c r="AM89" s="81">
        <v>1.199972</v>
      </c>
      <c r="AN89" s="81">
        <v>0.29079100000000002</v>
      </c>
      <c r="AO89" s="81">
        <v>1.6570339999999999</v>
      </c>
      <c r="AP89" s="81">
        <v>4.3172000000000002E-2</v>
      </c>
      <c r="AQ89" s="81">
        <v>-1.6415919999999999</v>
      </c>
      <c r="AR89" s="81">
        <v>3.2783340000000001</v>
      </c>
      <c r="AS89" s="81">
        <v>7.721387</v>
      </c>
      <c r="AT89" s="81">
        <v>0.50279499999999999</v>
      </c>
      <c r="AU89" s="81">
        <v>0.76609700000000003</v>
      </c>
      <c r="AV89" s="81">
        <v>5.3878259999999996</v>
      </c>
      <c r="AW89" s="81">
        <v>0.31478600000000001</v>
      </c>
      <c r="AX89" s="81">
        <v>1.6810130000000001</v>
      </c>
      <c r="AY89" s="81">
        <v>33.930819</v>
      </c>
      <c r="AZ89" s="81">
        <v>23.525438999999999</v>
      </c>
      <c r="BA89" s="81">
        <v>0.15558</v>
      </c>
      <c r="BB89" s="81">
        <v>7.3502960000000002</v>
      </c>
      <c r="BC89" s="81">
        <v>10.898426000000001</v>
      </c>
      <c r="BD89" s="81">
        <v>13.017779000000001</v>
      </c>
      <c r="BE89" s="81">
        <v>1.86374</v>
      </c>
      <c r="BF89" s="81">
        <v>149.72223199999999</v>
      </c>
      <c r="BG89" s="81">
        <v>172.98914199999999</v>
      </c>
      <c r="BH89" s="81">
        <v>185.13171800000001</v>
      </c>
      <c r="BI89" s="81">
        <v>185.982212</v>
      </c>
      <c r="BJ89" s="81">
        <v>185.580895</v>
      </c>
      <c r="BK89" s="81">
        <v>179.532794</v>
      </c>
      <c r="BL89" s="81">
        <v>292.91129799999999</v>
      </c>
      <c r="BM89" s="81">
        <v>293.61386499999998</v>
      </c>
      <c r="BN89" s="81">
        <v>306.62949300000002</v>
      </c>
      <c r="BO89" s="81">
        <v>308.56552900000003</v>
      </c>
      <c r="BP89" s="81">
        <v>327.18917800000003</v>
      </c>
      <c r="BQ89" s="81">
        <v>330.61121300000002</v>
      </c>
    </row>
    <row r="90" spans="1:69" x14ac:dyDescent="0.2">
      <c r="A90" s="10" t="s">
        <v>304</v>
      </c>
      <c r="B90" s="26">
        <v>43220.769097222219</v>
      </c>
      <c r="C90" s="91" t="s">
        <v>9</v>
      </c>
      <c r="D90" s="28">
        <v>130.92730800000001</v>
      </c>
      <c r="E90" s="28">
        <v>178.78468600000002</v>
      </c>
      <c r="F90" s="28">
        <v>118.176209</v>
      </c>
      <c r="G90" s="29">
        <v>0.10789903575261928</v>
      </c>
      <c r="H90" s="29">
        <v>-0.26768164024965768</v>
      </c>
      <c r="I90" s="91" t="s">
        <v>9</v>
      </c>
      <c r="J90" s="28">
        <v>3.7185540000000001</v>
      </c>
      <c r="K90" s="28">
        <v>14.634262</v>
      </c>
      <c r="L90" s="28">
        <v>10.638595</v>
      </c>
      <c r="M90" s="29">
        <v>-0.65046568649337622</v>
      </c>
      <c r="N90" s="29">
        <v>-0.74590081823053322</v>
      </c>
      <c r="O90" s="92" t="s">
        <v>9</v>
      </c>
      <c r="P90" s="93">
        <v>8.4987739999999992</v>
      </c>
      <c r="Q90" s="94">
        <v>17.514188000000004</v>
      </c>
      <c r="R90" s="94">
        <v>11.011087</v>
      </c>
      <c r="S90" s="29">
        <v>-0.22816212422987858</v>
      </c>
      <c r="T90" s="29">
        <v>-0.51474918506070644</v>
      </c>
      <c r="U90" s="25"/>
      <c r="V90" s="25"/>
      <c r="W90" s="25"/>
      <c r="X90" s="25"/>
      <c r="Y90" s="81">
        <v>605.88</v>
      </c>
      <c r="Z90" s="81">
        <v>581.12522100000001</v>
      </c>
      <c r="AA90" s="81">
        <v>487.01452</v>
      </c>
      <c r="AB90" s="81">
        <v>132.85247200000001</v>
      </c>
      <c r="AC90" s="81">
        <v>151.31185400000001</v>
      </c>
      <c r="AD90" s="81">
        <v>152.16021699999999</v>
      </c>
      <c r="AE90" s="81">
        <v>120.04054600000001</v>
      </c>
      <c r="AF90" s="81">
        <v>33.386118000000003</v>
      </c>
      <c r="AG90" s="81">
        <v>34.651811000000002</v>
      </c>
      <c r="AH90" s="81">
        <v>38.336612000000002</v>
      </c>
      <c r="AI90" s="81">
        <v>45.785676000000002</v>
      </c>
      <c r="AJ90" s="81">
        <v>32.440286999999998</v>
      </c>
      <c r="AK90" s="81">
        <v>41.730514999999997</v>
      </c>
      <c r="AL90" s="81">
        <v>19.644203000000001</v>
      </c>
      <c r="AM90" s="81">
        <v>9.4123520000000003</v>
      </c>
      <c r="AN90" s="81">
        <v>7.280538</v>
      </c>
      <c r="AO90" s="81">
        <v>11.601203</v>
      </c>
      <c r="AP90" s="81">
        <v>13.421690999999999</v>
      </c>
      <c r="AQ90" s="81">
        <v>2.4931709999999998</v>
      </c>
      <c r="AR90" s="81">
        <v>46.596623999999998</v>
      </c>
      <c r="AS90" s="81">
        <v>24.391582</v>
      </c>
      <c r="AT90" s="81">
        <v>3.8278279999999998</v>
      </c>
      <c r="AU90" s="81">
        <v>4.5602320000000001</v>
      </c>
      <c r="AV90" s="81">
        <v>11.127725</v>
      </c>
      <c r="AW90" s="81">
        <v>8.508794</v>
      </c>
      <c r="AX90" s="81">
        <v>12.814973</v>
      </c>
      <c r="AY90" s="81">
        <v>51.791034000000003</v>
      </c>
      <c r="AZ90" s="81">
        <v>38.081052999999997</v>
      </c>
      <c r="BA90" s="81">
        <v>5.5215370000000004</v>
      </c>
      <c r="BB90" s="81">
        <v>8.0011480000000006</v>
      </c>
      <c r="BC90" s="81">
        <v>17.629815000000001</v>
      </c>
      <c r="BD90" s="81">
        <v>9.0623729999999991</v>
      </c>
      <c r="BE90" s="81">
        <v>14.191601</v>
      </c>
      <c r="BF90" s="81">
        <v>-106.97430199999999</v>
      </c>
      <c r="BG90" s="81">
        <v>-99.031677000000002</v>
      </c>
      <c r="BH90" s="81">
        <v>-56.140951000000001</v>
      </c>
      <c r="BI90" s="81">
        <v>-85.198684999999998</v>
      </c>
      <c r="BJ90" s="81">
        <v>-77.615756000000005</v>
      </c>
      <c r="BK90" s="81">
        <v>-64.784188</v>
      </c>
      <c r="BL90" s="81">
        <v>343.30869899999999</v>
      </c>
      <c r="BM90" s="81">
        <v>321.751126</v>
      </c>
      <c r="BN90" s="81">
        <v>330.88178399999998</v>
      </c>
      <c r="BO90" s="81">
        <v>344.36238800000001</v>
      </c>
      <c r="BP90" s="81">
        <v>359.930475</v>
      </c>
      <c r="BQ90" s="81">
        <v>340.35054300000002</v>
      </c>
    </row>
    <row r="91" spans="1:69" x14ac:dyDescent="0.2">
      <c r="A91" s="10" t="s">
        <v>305</v>
      </c>
      <c r="B91" s="26">
        <v>43220.773182870369</v>
      </c>
      <c r="C91" s="91" t="s">
        <v>9</v>
      </c>
      <c r="D91" s="28">
        <v>0.427199</v>
      </c>
      <c r="E91" s="28">
        <v>0.91725499999999727</v>
      </c>
      <c r="F91" s="28">
        <v>0.27048100000000003</v>
      </c>
      <c r="G91" s="29">
        <v>0.57940483804777387</v>
      </c>
      <c r="H91" s="29">
        <v>-0.5342636453330849</v>
      </c>
      <c r="I91" s="91" t="s">
        <v>9</v>
      </c>
      <c r="J91" s="28">
        <v>0.231849</v>
      </c>
      <c r="K91" s="28">
        <v>0.22833400000000026</v>
      </c>
      <c r="L91" s="28">
        <v>-0.35945300000000002</v>
      </c>
      <c r="M91" s="29" t="s">
        <v>281</v>
      </c>
      <c r="N91" s="29">
        <v>1.5394115637617389E-2</v>
      </c>
      <c r="O91" s="92" t="s">
        <v>9</v>
      </c>
      <c r="P91" s="93">
        <v>-7.2575710000000004</v>
      </c>
      <c r="Q91" s="94">
        <v>10.184369999999999</v>
      </c>
      <c r="R91" s="94">
        <v>-3.0877530000000002</v>
      </c>
      <c r="S91" s="29" t="s">
        <v>281</v>
      </c>
      <c r="T91" s="29" t="s">
        <v>281</v>
      </c>
      <c r="U91" s="25"/>
      <c r="V91" s="25"/>
      <c r="W91" s="25"/>
      <c r="X91" s="25"/>
      <c r="Y91" s="81">
        <v>243.00000000000003</v>
      </c>
      <c r="Z91" s="81">
        <v>18.018363999999998</v>
      </c>
      <c r="AA91" s="81">
        <v>2.8994399999999998</v>
      </c>
      <c r="AB91" s="81">
        <v>4.513903</v>
      </c>
      <c r="AC91" s="81">
        <v>12.316725</v>
      </c>
      <c r="AD91" s="81">
        <v>4.9786989999999998</v>
      </c>
      <c r="AE91" s="81">
        <v>-7.8612000000000001E-2</v>
      </c>
      <c r="AF91" s="81">
        <v>9.2132000000000006E-2</v>
      </c>
      <c r="AG91" s="81">
        <v>0.80682799999999999</v>
      </c>
      <c r="AH91" s="81">
        <v>4.396649</v>
      </c>
      <c r="AI91" s="81">
        <v>-0.31691000000000003</v>
      </c>
      <c r="AJ91" s="81">
        <v>0.24691099999999999</v>
      </c>
      <c r="AK91" s="81">
        <v>-0.230657</v>
      </c>
      <c r="AL91" s="81">
        <v>-3.8037200000000002</v>
      </c>
      <c r="AM91" s="81">
        <v>-0.72507999999999995</v>
      </c>
      <c r="AN91" s="81">
        <v>-0.56715599999999999</v>
      </c>
      <c r="AO91" s="81">
        <v>2.0939239999999999</v>
      </c>
      <c r="AP91" s="81">
        <v>-1.0323450000000001</v>
      </c>
      <c r="AQ91" s="81">
        <v>-0.99002599999999996</v>
      </c>
      <c r="AR91" s="81">
        <v>3.1660840000000001</v>
      </c>
      <c r="AS91" s="81">
        <v>-1.8931739999999999</v>
      </c>
      <c r="AT91" s="81">
        <v>-0.152332</v>
      </c>
      <c r="AU91" s="81">
        <v>-1.412139</v>
      </c>
      <c r="AV91" s="81">
        <v>-0.37671399999999999</v>
      </c>
      <c r="AW91" s="81">
        <v>-0.169686</v>
      </c>
      <c r="AX91" s="81">
        <v>3.4668890000000001</v>
      </c>
      <c r="AY91" s="81">
        <v>12.130991</v>
      </c>
      <c r="AZ91" s="81">
        <v>12.085323000000001</v>
      </c>
      <c r="BA91" s="81">
        <v>-1.116843</v>
      </c>
      <c r="BB91" s="81">
        <v>-0.55639400000000006</v>
      </c>
      <c r="BC91" s="81">
        <v>13.900715999999999</v>
      </c>
      <c r="BD91" s="81">
        <v>4.475536</v>
      </c>
      <c r="BE91" s="81">
        <v>0.55883799999999995</v>
      </c>
      <c r="BF91" s="81">
        <v>119.23023999999999</v>
      </c>
      <c r="BG91" s="81">
        <v>137.101733</v>
      </c>
      <c r="BH91" s="81">
        <v>146.92911899999999</v>
      </c>
      <c r="BI91" s="81">
        <v>155.15480500000001</v>
      </c>
      <c r="BJ91" s="81">
        <v>172.507464</v>
      </c>
      <c r="BK91" s="81">
        <v>182.63566</v>
      </c>
      <c r="BL91" s="81">
        <v>281.36862400000001</v>
      </c>
      <c r="BM91" s="81">
        <v>164.412442</v>
      </c>
      <c r="BN91" s="81">
        <v>168.82956100000001</v>
      </c>
      <c r="BO91" s="81">
        <v>169.36318299999999</v>
      </c>
      <c r="BP91" s="81">
        <v>288.18929500000002</v>
      </c>
      <c r="BQ91" s="81">
        <v>280.983161</v>
      </c>
    </row>
    <row r="92" spans="1:69" x14ac:dyDescent="0.2">
      <c r="A92" s="10" t="s">
        <v>306</v>
      </c>
      <c r="B92" s="26">
        <v>43220.773425925923</v>
      </c>
      <c r="C92" s="91" t="s">
        <v>9</v>
      </c>
      <c r="D92" s="28">
        <v>0</v>
      </c>
      <c r="E92" s="28">
        <v>0</v>
      </c>
      <c r="F92" s="28">
        <v>0</v>
      </c>
      <c r="G92" s="29" t="s">
        <v>281</v>
      </c>
      <c r="H92" s="29" t="s">
        <v>281</v>
      </c>
      <c r="I92" s="91" t="s">
        <v>9</v>
      </c>
      <c r="J92" s="28">
        <v>-0.50510100000000002</v>
      </c>
      <c r="K92" s="28">
        <v>-0.5206329999999999</v>
      </c>
      <c r="L92" s="28">
        <v>-0.43388599999999999</v>
      </c>
      <c r="M92" s="29" t="s">
        <v>281</v>
      </c>
      <c r="N92" s="29" t="s">
        <v>281</v>
      </c>
      <c r="O92" s="92" t="s">
        <v>9</v>
      </c>
      <c r="P92" s="93">
        <v>1.4824E-2</v>
      </c>
      <c r="Q92" s="94">
        <v>11.164035</v>
      </c>
      <c r="R92" s="94">
        <v>-1.9938999999999998E-2</v>
      </c>
      <c r="S92" s="29" t="s">
        <v>281</v>
      </c>
      <c r="T92" s="29">
        <v>-0.99867216467881015</v>
      </c>
      <c r="U92" s="25"/>
      <c r="V92" s="25"/>
      <c r="W92" s="25"/>
      <c r="X92" s="25"/>
      <c r="Y92" s="81">
        <v>269.73195917679999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81">
        <v>0</v>
      </c>
      <c r="AF92" s="81">
        <v>0</v>
      </c>
      <c r="AG92" s="81">
        <v>0</v>
      </c>
      <c r="AH92" s="81">
        <v>0</v>
      </c>
      <c r="AI92" s="81">
        <v>0</v>
      </c>
      <c r="AJ92" s="81">
        <v>0</v>
      </c>
      <c r="AK92" s="81">
        <v>-1.601758</v>
      </c>
      <c r="AL92" s="81">
        <v>-1.7678849999999999</v>
      </c>
      <c r="AM92" s="81">
        <v>-0.43551299999999998</v>
      </c>
      <c r="AN92" s="81">
        <v>-0.38381100000000001</v>
      </c>
      <c r="AO92" s="81">
        <v>-0.26003599999999999</v>
      </c>
      <c r="AP92" s="81">
        <v>-0.52239800000000003</v>
      </c>
      <c r="AQ92" s="81">
        <v>-0.50694099999999997</v>
      </c>
      <c r="AR92" s="81">
        <v>-1.594835</v>
      </c>
      <c r="AS92" s="81">
        <v>-1.761727</v>
      </c>
      <c r="AT92" s="81">
        <v>-0.68943399999999999</v>
      </c>
      <c r="AU92" s="81">
        <v>-0.25343599999999999</v>
      </c>
      <c r="AV92" s="81">
        <v>-0.51278999999999997</v>
      </c>
      <c r="AW92" s="81">
        <v>-0.38204500000000002</v>
      </c>
      <c r="AX92" s="81">
        <v>-0.25827099999999997</v>
      </c>
      <c r="AY92" s="81">
        <v>11.417604000000001</v>
      </c>
      <c r="AZ92" s="81">
        <v>0.30984400000000001</v>
      </c>
      <c r="BA92" s="81">
        <v>-2.4829140000000001</v>
      </c>
      <c r="BB92" s="81">
        <v>0.41261500000000001</v>
      </c>
      <c r="BC92" s="81">
        <v>2.7237619999999998</v>
      </c>
      <c r="BD92" s="81">
        <v>7.3569999999999997E-2</v>
      </c>
      <c r="BE92" s="81">
        <v>0.199938</v>
      </c>
      <c r="BF92" s="81">
        <v>-14.001207000000001</v>
      </c>
      <c r="BG92" s="81">
        <v>-14.019042000000001</v>
      </c>
      <c r="BH92" s="81">
        <v>-13.91621</v>
      </c>
      <c r="BI92" s="81">
        <v>-14.095101</v>
      </c>
      <c r="BJ92" s="81">
        <v>-14.011919000000001</v>
      </c>
      <c r="BK92" s="81">
        <v>-14.152073</v>
      </c>
      <c r="BL92" s="81">
        <v>143.899147</v>
      </c>
      <c r="BM92" s="81">
        <v>143.88418200000001</v>
      </c>
      <c r="BN92" s="81">
        <v>143.954622</v>
      </c>
      <c r="BO92" s="81">
        <v>144.15456</v>
      </c>
      <c r="BP92" s="81">
        <v>155.31667400000001</v>
      </c>
      <c r="BQ92" s="81">
        <v>155.335193</v>
      </c>
    </row>
    <row r="93" spans="1:69" x14ac:dyDescent="0.2">
      <c r="A93" s="10" t="s">
        <v>307</v>
      </c>
      <c r="B93" s="26">
        <v>43220.775983796295</v>
      </c>
      <c r="C93" s="91" t="s">
        <v>9</v>
      </c>
      <c r="D93" s="28">
        <v>1.746529</v>
      </c>
      <c r="E93" s="28">
        <v>2.1342140000000001</v>
      </c>
      <c r="F93" s="28">
        <v>5.3167989999999996</v>
      </c>
      <c r="G93" s="29">
        <v>-0.67150742392179952</v>
      </c>
      <c r="H93" s="29">
        <v>-0.18165235538704183</v>
      </c>
      <c r="I93" s="91" t="s">
        <v>9</v>
      </c>
      <c r="J93" s="28">
        <v>-0.35160400000000003</v>
      </c>
      <c r="K93" s="28">
        <v>-1.9419580000000001</v>
      </c>
      <c r="L93" s="28">
        <v>0.111718</v>
      </c>
      <c r="M93" s="29" t="s">
        <v>281</v>
      </c>
      <c r="N93" s="29" t="s">
        <v>281</v>
      </c>
      <c r="O93" s="92" t="s">
        <v>9</v>
      </c>
      <c r="P93" s="93">
        <v>1.4213999999999999E-2</v>
      </c>
      <c r="Q93" s="94">
        <v>0.80785099999999999</v>
      </c>
      <c r="R93" s="94">
        <v>0.30262099999999997</v>
      </c>
      <c r="S93" s="29">
        <v>-0.95303035810469205</v>
      </c>
      <c r="T93" s="29">
        <v>-0.98240517125063909</v>
      </c>
      <c r="U93" s="25"/>
      <c r="V93" s="25"/>
      <c r="W93" s="25"/>
      <c r="X93" s="25"/>
      <c r="Y93" s="81">
        <v>74.8</v>
      </c>
      <c r="Z93" s="81">
        <v>15.332943</v>
      </c>
      <c r="AA93" s="81">
        <v>10.947341</v>
      </c>
      <c r="AB93" s="81">
        <v>3.7156709999999999</v>
      </c>
      <c r="AC93" s="81">
        <v>4.1662590000000002</v>
      </c>
      <c r="AD93" s="81">
        <v>4.1257109999999999</v>
      </c>
      <c r="AE93" s="81">
        <v>2.2064910000000002</v>
      </c>
      <c r="AF93" s="81">
        <v>1.342557</v>
      </c>
      <c r="AG93" s="81">
        <v>1.3644050000000001</v>
      </c>
      <c r="AH93" s="81">
        <v>1.4015040000000001</v>
      </c>
      <c r="AI93" s="81">
        <v>-0.47579100000000002</v>
      </c>
      <c r="AJ93" s="81">
        <v>0.85647700000000004</v>
      </c>
      <c r="AK93" s="81">
        <v>-1.1094109999999999</v>
      </c>
      <c r="AL93" s="81">
        <v>-4.2119280000000003</v>
      </c>
      <c r="AM93" s="81">
        <v>9.0558E-2</v>
      </c>
      <c r="AN93" s="81">
        <v>5.1830000000000001E-2</v>
      </c>
      <c r="AO93" s="81">
        <v>0.21518799999999999</v>
      </c>
      <c r="AP93" s="81">
        <v>-1.9600230000000001</v>
      </c>
      <c r="AQ93" s="81">
        <v>-0.36898599999999998</v>
      </c>
      <c r="AR93" s="81">
        <v>-1.033663</v>
      </c>
      <c r="AS93" s="81">
        <v>-4.1074000000000002</v>
      </c>
      <c r="AT93" s="81">
        <v>-0.34152700000000003</v>
      </c>
      <c r="AU93" s="81">
        <v>-0.85380400000000001</v>
      </c>
      <c r="AV93" s="81">
        <v>-1.292554</v>
      </c>
      <c r="AW93" s="81">
        <v>0.56303499999999995</v>
      </c>
      <c r="AX93" s="81">
        <v>0.233542</v>
      </c>
      <c r="AY93" s="81">
        <v>1.314875</v>
      </c>
      <c r="AZ93" s="81">
        <v>-9.0759129999999999</v>
      </c>
      <c r="BA93" s="81">
        <v>-2.153705</v>
      </c>
      <c r="BB93" s="81">
        <v>-1.9363779999999999</v>
      </c>
      <c r="BC93" s="81">
        <v>-0.35909099999999999</v>
      </c>
      <c r="BD93" s="81">
        <v>0.13766900000000001</v>
      </c>
      <c r="BE93" s="81">
        <v>0.173542</v>
      </c>
      <c r="BF93" s="81">
        <v>0.139066</v>
      </c>
      <c r="BG93" s="81">
        <v>-6.0506979999999997</v>
      </c>
      <c r="BH93" s="81">
        <v>-5.7360920000000002</v>
      </c>
      <c r="BI93" s="81">
        <v>-9.3187160000000002</v>
      </c>
      <c r="BJ93" s="81">
        <v>-11.17141</v>
      </c>
      <c r="BK93" s="81">
        <v>-12.325131000000001</v>
      </c>
      <c r="BL93" s="81">
        <v>66.238630000000001</v>
      </c>
      <c r="BM93" s="81">
        <v>62.150194999999997</v>
      </c>
      <c r="BN93" s="81">
        <v>62.263299000000004</v>
      </c>
      <c r="BO93" s="81">
        <v>62.429907</v>
      </c>
      <c r="BP93" s="81">
        <v>67.528424999999999</v>
      </c>
      <c r="BQ93" s="81">
        <v>67.561925000000002</v>
      </c>
    </row>
    <row r="94" spans="1:69" x14ac:dyDescent="0.2">
      <c r="A94" s="10" t="s">
        <v>308</v>
      </c>
      <c r="B94" s="26">
        <v>43220.77615740741</v>
      </c>
      <c r="C94" s="91" t="s">
        <v>9</v>
      </c>
      <c r="D94" s="28">
        <v>0</v>
      </c>
      <c r="E94" s="28">
        <v>0</v>
      </c>
      <c r="F94" s="28">
        <v>0</v>
      </c>
      <c r="G94" s="29" t="s">
        <v>281</v>
      </c>
      <c r="H94" s="29" t="s">
        <v>281</v>
      </c>
      <c r="I94" s="91" t="s">
        <v>9</v>
      </c>
      <c r="J94" s="28">
        <v>-0.25719900000000001</v>
      </c>
      <c r="K94" s="28">
        <v>-0.19320900000000008</v>
      </c>
      <c r="L94" s="28">
        <v>-0.11752600000000001</v>
      </c>
      <c r="M94" s="29" t="s">
        <v>281</v>
      </c>
      <c r="N94" s="29" t="s">
        <v>281</v>
      </c>
      <c r="O94" s="92" t="s">
        <v>9</v>
      </c>
      <c r="P94" s="93">
        <v>1.719665</v>
      </c>
      <c r="Q94" s="94">
        <v>2.4130479999999999</v>
      </c>
      <c r="R94" s="94">
        <v>-3.3028960000000001</v>
      </c>
      <c r="S94" s="29" t="s">
        <v>281</v>
      </c>
      <c r="T94" s="29">
        <v>-0.28734737145717781</v>
      </c>
      <c r="U94" s="25"/>
      <c r="V94" s="25"/>
      <c r="W94" s="25"/>
      <c r="X94" s="25"/>
      <c r="Y94" s="81">
        <v>42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1">
        <v>0</v>
      </c>
      <c r="AF94" s="81">
        <v>0</v>
      </c>
      <c r="AG94" s="81">
        <v>0</v>
      </c>
      <c r="AH94" s="81">
        <v>0</v>
      </c>
      <c r="AI94" s="81">
        <v>0</v>
      </c>
      <c r="AJ94" s="81">
        <v>0</v>
      </c>
      <c r="AK94" s="81">
        <v>-1.0764819999999999</v>
      </c>
      <c r="AL94" s="81">
        <v>-0.71830099999999997</v>
      </c>
      <c r="AM94" s="81">
        <v>-0.20960000000000001</v>
      </c>
      <c r="AN94" s="81">
        <v>-0.47245500000000001</v>
      </c>
      <c r="AO94" s="81">
        <v>-0.18109700000000001</v>
      </c>
      <c r="AP94" s="81">
        <v>-0.21332999999999999</v>
      </c>
      <c r="AQ94" s="81">
        <v>-0.27440900000000001</v>
      </c>
      <c r="AR94" s="81">
        <v>-1.0116000000000001</v>
      </c>
      <c r="AS94" s="81">
        <v>-0.69293000000000005</v>
      </c>
      <c r="AT94" s="81">
        <v>-0.41944300000000001</v>
      </c>
      <c r="AU94" s="81">
        <v>-0.221802</v>
      </c>
      <c r="AV94" s="81">
        <v>8.6120000000000002E-2</v>
      </c>
      <c r="AW94" s="81">
        <v>-0.380382</v>
      </c>
      <c r="AX94" s="81">
        <v>-0.32048300000000002</v>
      </c>
      <c r="AY94" s="81">
        <v>-0.38907199999999997</v>
      </c>
      <c r="AZ94" s="81">
        <v>3.6318609999999998</v>
      </c>
      <c r="BA94" s="81">
        <v>-0.43884200000000001</v>
      </c>
      <c r="BB94" s="81">
        <v>1.179457</v>
      </c>
      <c r="BC94" s="81">
        <v>3.0876980000000001</v>
      </c>
      <c r="BD94" s="81">
        <v>0.13991300000000001</v>
      </c>
      <c r="BE94" s="81">
        <v>0.36086299999999999</v>
      </c>
      <c r="BF94" s="81">
        <v>12.367108999999999</v>
      </c>
      <c r="BG94" s="81">
        <v>11.996385</v>
      </c>
      <c r="BH94" s="81">
        <v>12.268675</v>
      </c>
      <c r="BI94" s="81">
        <v>13.081823999999999</v>
      </c>
      <c r="BJ94" s="81">
        <v>13.389436</v>
      </c>
      <c r="BK94" s="81">
        <v>14.564912</v>
      </c>
      <c r="BL94" s="81">
        <v>54.624113000000001</v>
      </c>
      <c r="BM94" s="81">
        <v>43.465741000000001</v>
      </c>
      <c r="BN94" s="81">
        <v>43.191476999999999</v>
      </c>
      <c r="BO94" s="81">
        <v>43.552340999999998</v>
      </c>
      <c r="BP94" s="81">
        <v>45.962442000000003</v>
      </c>
      <c r="BQ94" s="81">
        <v>47.684078</v>
      </c>
    </row>
    <row r="95" spans="1:69" x14ac:dyDescent="0.2">
      <c r="A95" s="10" t="s">
        <v>309</v>
      </c>
      <c r="B95" s="26">
        <v>43220.777800925927</v>
      </c>
      <c r="C95" s="91" t="s">
        <v>9</v>
      </c>
      <c r="D95" s="28">
        <v>2.040492</v>
      </c>
      <c r="E95" s="28">
        <v>3.5909209999999989</v>
      </c>
      <c r="F95" s="28">
        <v>2.3349669999999998</v>
      </c>
      <c r="G95" s="29">
        <v>-0.12611527272119905</v>
      </c>
      <c r="H95" s="29">
        <v>-0.43176360604981268</v>
      </c>
      <c r="I95" s="91" t="s">
        <v>9</v>
      </c>
      <c r="J95" s="28">
        <v>0.12024899999999999</v>
      </c>
      <c r="K95" s="28">
        <v>0.17625900000000017</v>
      </c>
      <c r="L95" s="28">
        <v>0.52481199999999995</v>
      </c>
      <c r="M95" s="29">
        <v>-0.77087223615313671</v>
      </c>
      <c r="N95" s="29">
        <v>-0.31777100743791875</v>
      </c>
      <c r="O95" s="92" t="s">
        <v>9</v>
      </c>
      <c r="P95" s="93">
        <v>0.14655399999999999</v>
      </c>
      <c r="Q95" s="94">
        <v>0.2283679999999999</v>
      </c>
      <c r="R95" s="94">
        <v>0.35781299999999999</v>
      </c>
      <c r="S95" s="29">
        <v>-0.59041734090153231</v>
      </c>
      <c r="T95" s="29">
        <v>-0.35825509703636216</v>
      </c>
      <c r="U95" s="25"/>
      <c r="V95" s="25"/>
      <c r="W95" s="25"/>
      <c r="X95" s="25"/>
      <c r="Y95" s="81">
        <v>37.08</v>
      </c>
      <c r="Z95" s="81">
        <v>10.077852999999999</v>
      </c>
      <c r="AA95" s="81">
        <v>8.9251710000000006</v>
      </c>
      <c r="AB95" s="81">
        <v>2.1228660000000001</v>
      </c>
      <c r="AC95" s="81">
        <v>2.029099</v>
      </c>
      <c r="AD95" s="81">
        <v>2.3965920000000001</v>
      </c>
      <c r="AE95" s="81">
        <v>1.80748</v>
      </c>
      <c r="AF95" s="81">
        <v>0.80613000000000001</v>
      </c>
      <c r="AG95" s="81">
        <v>0.76061999999999996</v>
      </c>
      <c r="AH95" s="81">
        <v>0.40140999999999999</v>
      </c>
      <c r="AI95" s="81">
        <v>0.42843199999999998</v>
      </c>
      <c r="AJ95" s="81">
        <v>0.32555800000000001</v>
      </c>
      <c r="AK95" s="81">
        <v>1.154989</v>
      </c>
      <c r="AL95" s="81">
        <v>-0.50969600000000004</v>
      </c>
      <c r="AM95" s="81">
        <v>0.46198</v>
      </c>
      <c r="AN95" s="81">
        <v>0.50991900000000001</v>
      </c>
      <c r="AO95" s="81">
        <v>6.7365999999999995E-2</v>
      </c>
      <c r="AP95" s="81">
        <v>0.11572399999999999</v>
      </c>
      <c r="AQ95" s="81">
        <v>5.8090000000000003E-2</v>
      </c>
      <c r="AR95" s="81">
        <v>1.4061870000000001</v>
      </c>
      <c r="AS95" s="81">
        <v>-0.24488699999999999</v>
      </c>
      <c r="AT95" s="81">
        <v>-0.19722999999999999</v>
      </c>
      <c r="AU95" s="81">
        <v>-0.236345</v>
      </c>
      <c r="AV95" s="81">
        <v>0.59254099999999998</v>
      </c>
      <c r="AW95" s="81">
        <v>0.57430899999999996</v>
      </c>
      <c r="AX95" s="81">
        <v>0.13080700000000001</v>
      </c>
      <c r="AY95" s="81">
        <v>1.351505</v>
      </c>
      <c r="AZ95" s="81">
        <v>6.1502000000000001E-2</v>
      </c>
      <c r="BA95" s="81">
        <v>-0.30507299999999998</v>
      </c>
      <c r="BB95" s="81">
        <v>-0.35847400000000001</v>
      </c>
      <c r="BC95" s="81">
        <v>0.83833400000000002</v>
      </c>
      <c r="BD95" s="81">
        <v>0.71692900000000004</v>
      </c>
      <c r="BE95" s="81">
        <v>4.8395000000000001E-2</v>
      </c>
      <c r="BF95" s="81">
        <v>-2.7479E-2</v>
      </c>
      <c r="BG95" s="81">
        <v>-8.6364999999999997E-2</v>
      </c>
      <c r="BH95" s="81">
        <v>-2.3528E-2</v>
      </c>
      <c r="BI95" s="81">
        <v>-8.3209000000000005E-2</v>
      </c>
      <c r="BJ95" s="81">
        <v>-0.112216</v>
      </c>
      <c r="BK95" s="81">
        <v>-2.0569E-2</v>
      </c>
      <c r="BL95" s="81">
        <v>44.148319999999998</v>
      </c>
      <c r="BM95" s="81">
        <v>43.995725</v>
      </c>
      <c r="BN95" s="81">
        <v>44.276462000000002</v>
      </c>
      <c r="BO95" s="81">
        <v>43.888666999999998</v>
      </c>
      <c r="BP95" s="81">
        <v>43.680841999999998</v>
      </c>
      <c r="BQ95" s="81">
        <v>43.400331000000001</v>
      </c>
    </row>
    <row r="96" spans="1:69" x14ac:dyDescent="0.2">
      <c r="A96" s="10" t="s">
        <v>310</v>
      </c>
      <c r="B96" s="26">
        <v>43220.783067129632</v>
      </c>
      <c r="C96" s="91" t="s">
        <v>9</v>
      </c>
      <c r="D96" s="28">
        <v>26.147711000000001</v>
      </c>
      <c r="E96" s="28">
        <v>19.926705999999996</v>
      </c>
      <c r="F96" s="28">
        <v>30.060974999999999</v>
      </c>
      <c r="G96" s="29">
        <v>-0.13017754746810439</v>
      </c>
      <c r="H96" s="29">
        <v>0.31219434862942252</v>
      </c>
      <c r="I96" s="91" t="s">
        <v>9</v>
      </c>
      <c r="J96" s="28">
        <v>2.7127970000000001</v>
      </c>
      <c r="K96" s="28">
        <v>0.60187200000000018</v>
      </c>
      <c r="L96" s="28">
        <v>2.4199350000000002</v>
      </c>
      <c r="M96" s="29">
        <v>0.12102060592536579</v>
      </c>
      <c r="N96" s="29">
        <v>3.507265664460216</v>
      </c>
      <c r="O96" s="92" t="s">
        <v>9</v>
      </c>
      <c r="P96" s="93">
        <v>-0.26976299999999998</v>
      </c>
      <c r="Q96" s="94">
        <v>-1.2155770000000001</v>
      </c>
      <c r="R96" s="94">
        <v>0.12873100000000001</v>
      </c>
      <c r="S96" s="29" t="s">
        <v>281</v>
      </c>
      <c r="T96" s="29" t="s">
        <v>281</v>
      </c>
      <c r="U96" s="25"/>
      <c r="V96" s="25"/>
      <c r="W96" s="25"/>
      <c r="X96" s="25"/>
      <c r="Y96" s="81">
        <v>72.744</v>
      </c>
      <c r="Z96" s="81">
        <v>89.981014000000002</v>
      </c>
      <c r="AA96" s="81">
        <v>71.115699000000006</v>
      </c>
      <c r="AB96" s="81">
        <v>21.030470999999999</v>
      </c>
      <c r="AC96" s="81">
        <v>18.962862000000001</v>
      </c>
      <c r="AD96" s="81">
        <v>40.702030000000001</v>
      </c>
      <c r="AE96" s="81">
        <v>31.480798</v>
      </c>
      <c r="AF96" s="81">
        <v>10.400948</v>
      </c>
      <c r="AG96" s="81">
        <v>10.101545</v>
      </c>
      <c r="AH96" s="81">
        <v>9.92089</v>
      </c>
      <c r="AI96" s="81">
        <v>10.278646999999999</v>
      </c>
      <c r="AJ96" s="81">
        <v>13.021381</v>
      </c>
      <c r="AK96" s="81">
        <v>4.8084730000000002</v>
      </c>
      <c r="AL96" s="81">
        <v>1.145297</v>
      </c>
      <c r="AM96" s="81">
        <v>1.964161</v>
      </c>
      <c r="AN96" s="81">
        <v>1.7658659999999999</v>
      </c>
      <c r="AO96" s="81">
        <v>0.996614</v>
      </c>
      <c r="AP96" s="81">
        <v>8.1832000000000002E-2</v>
      </c>
      <c r="AQ96" s="81">
        <v>2.1736089999999999</v>
      </c>
      <c r="AR96" s="81">
        <v>6.6631650000000002</v>
      </c>
      <c r="AS96" s="81">
        <v>2.763112</v>
      </c>
      <c r="AT96" s="81">
        <v>1.0094700000000001</v>
      </c>
      <c r="AU96" s="81">
        <v>2.8726959999999999</v>
      </c>
      <c r="AV96" s="81">
        <v>-1.479177</v>
      </c>
      <c r="AW96" s="81">
        <v>1.7318960000000001</v>
      </c>
      <c r="AX96" s="81">
        <v>1.909462</v>
      </c>
      <c r="AY96" s="81">
        <v>-0.19741800000000001</v>
      </c>
      <c r="AZ96" s="81">
        <v>-2.4015939999999998</v>
      </c>
      <c r="BA96" s="81">
        <v>0.27609899999999998</v>
      </c>
      <c r="BB96" s="81">
        <v>-0.29533599999999999</v>
      </c>
      <c r="BC96" s="81">
        <v>-2.0365869999999999</v>
      </c>
      <c r="BD96" s="81">
        <v>0.48571300000000001</v>
      </c>
      <c r="BE96" s="81">
        <v>0.40371499999999999</v>
      </c>
      <c r="BF96" s="81">
        <v>4.8652360000000003</v>
      </c>
      <c r="BG96" s="81">
        <v>6.0190070000000002</v>
      </c>
      <c r="BH96" s="81">
        <v>6.5708520000000004</v>
      </c>
      <c r="BI96" s="81">
        <v>10.170038</v>
      </c>
      <c r="BJ96" s="81">
        <v>17.652334</v>
      </c>
      <c r="BK96" s="81">
        <v>25.734226</v>
      </c>
      <c r="BL96" s="81">
        <v>106.641524</v>
      </c>
      <c r="BM96" s="81">
        <v>107.025249</v>
      </c>
      <c r="BN96" s="81">
        <v>107.375901</v>
      </c>
      <c r="BO96" s="81">
        <v>107.592394</v>
      </c>
      <c r="BP96" s="81">
        <v>103.50351999999999</v>
      </c>
      <c r="BQ96" s="81">
        <v>103.628114</v>
      </c>
    </row>
    <row r="97" spans="1:69" x14ac:dyDescent="0.2">
      <c r="A97" s="10" t="s">
        <v>311</v>
      </c>
      <c r="B97" s="26">
        <v>43220.78460648148</v>
      </c>
      <c r="C97" s="91" t="s">
        <v>9</v>
      </c>
      <c r="D97" s="28">
        <v>2.3727550000000002</v>
      </c>
      <c r="E97" s="28">
        <v>1.0443119999999997</v>
      </c>
      <c r="F97" s="28">
        <v>3.8721869999999998</v>
      </c>
      <c r="G97" s="29">
        <v>-0.38723129848842519</v>
      </c>
      <c r="H97" s="29">
        <v>1.2720748205517132</v>
      </c>
      <c r="I97" s="91" t="s">
        <v>9</v>
      </c>
      <c r="J97" s="28">
        <v>-5.2228999999999998E-2</v>
      </c>
      <c r="K97" s="28">
        <v>-1.421915</v>
      </c>
      <c r="L97" s="28">
        <v>1.0791299999999999</v>
      </c>
      <c r="M97" s="29" t="s">
        <v>281</v>
      </c>
      <c r="N97" s="29" t="s">
        <v>281</v>
      </c>
      <c r="O97" s="92" t="s">
        <v>9</v>
      </c>
      <c r="P97" s="93">
        <v>0.25287799999999999</v>
      </c>
      <c r="Q97" s="94">
        <v>-1.2149140000000003</v>
      </c>
      <c r="R97" s="94">
        <v>0.88945799999999997</v>
      </c>
      <c r="S97" s="29">
        <v>-0.71569427673931763</v>
      </c>
      <c r="T97" s="29" t="s">
        <v>281</v>
      </c>
      <c r="U97" s="25"/>
      <c r="V97" s="25"/>
      <c r="W97" s="25"/>
      <c r="X97" s="25"/>
      <c r="Y97" s="81">
        <v>134.37446399999999</v>
      </c>
      <c r="Z97" s="81">
        <v>11.346515</v>
      </c>
      <c r="AA97" s="81">
        <v>11.34845</v>
      </c>
      <c r="AB97" s="81">
        <v>4.0578279999999998</v>
      </c>
      <c r="AC97" s="81">
        <v>2.372188</v>
      </c>
      <c r="AD97" s="81">
        <v>11.346515</v>
      </c>
      <c r="AE97" s="81">
        <v>11.34845</v>
      </c>
      <c r="AF97" s="81">
        <v>3.8721869999999998</v>
      </c>
      <c r="AG97" s="81">
        <v>4.0578279999999998</v>
      </c>
      <c r="AH97" s="81">
        <v>2.372188</v>
      </c>
      <c r="AI97" s="81">
        <v>1.0443119999999999</v>
      </c>
      <c r="AJ97" s="81">
        <v>2.3727550000000002</v>
      </c>
      <c r="AK97" s="81">
        <v>0.97993200000000003</v>
      </c>
      <c r="AL97" s="81">
        <v>1.004515</v>
      </c>
      <c r="AM97" s="81">
        <v>1.0552010000000001</v>
      </c>
      <c r="AN97" s="81">
        <v>1.187201</v>
      </c>
      <c r="AO97" s="81">
        <v>0.16902900000000001</v>
      </c>
      <c r="AP97" s="81">
        <v>-1.4314990000000001</v>
      </c>
      <c r="AQ97" s="81">
        <v>-6.0389999999999999E-2</v>
      </c>
      <c r="AR97" s="81">
        <v>1.032446</v>
      </c>
      <c r="AS97" s="81">
        <v>1.2111240000000001</v>
      </c>
      <c r="AT97" s="81">
        <v>0.17690600000000001</v>
      </c>
      <c r="AU97" s="81">
        <v>1.4344870000000001</v>
      </c>
      <c r="AV97" s="81">
        <v>-2.3672270000000002</v>
      </c>
      <c r="AW97" s="81">
        <v>1.1966810000000001</v>
      </c>
      <c r="AX97" s="81">
        <v>0.17854999999999999</v>
      </c>
      <c r="AY97" s="81">
        <v>0.94608400000000004</v>
      </c>
      <c r="AZ97" s="81">
        <v>1.060292</v>
      </c>
      <c r="BA97" s="81">
        <v>0.28346100000000002</v>
      </c>
      <c r="BB97" s="81">
        <v>1.365664</v>
      </c>
      <c r="BC97" s="81">
        <v>-2.4370400000000001</v>
      </c>
      <c r="BD97" s="81">
        <v>1.030419</v>
      </c>
      <c r="BE97" s="81">
        <v>0.241121</v>
      </c>
      <c r="BF97" s="81">
        <v>-118.588989</v>
      </c>
      <c r="BG97" s="81">
        <v>-119.41705899999999</v>
      </c>
      <c r="BH97" s="81">
        <v>-82.826999000000001</v>
      </c>
      <c r="BI97" s="81">
        <v>-74.900683000000001</v>
      </c>
      <c r="BJ97" s="81">
        <v>-75.807023000000001</v>
      </c>
      <c r="BK97" s="81">
        <v>-70.981313</v>
      </c>
      <c r="BL97" s="81">
        <v>256.16099800000001</v>
      </c>
      <c r="BM97" s="81">
        <v>256.95699100000002</v>
      </c>
      <c r="BN97" s="81">
        <v>257.97057999999998</v>
      </c>
      <c r="BO97" s="81">
        <v>258.22279600000002</v>
      </c>
      <c r="BP97" s="81">
        <v>256.922955</v>
      </c>
      <c r="BQ97" s="81">
        <v>257.17053399999998</v>
      </c>
    </row>
    <row r="98" spans="1:69" x14ac:dyDescent="0.2">
      <c r="A98" s="10" t="s">
        <v>312</v>
      </c>
      <c r="B98" s="26">
        <v>43220.79346064815</v>
      </c>
      <c r="C98" s="91" t="s">
        <v>9</v>
      </c>
      <c r="D98" s="28">
        <v>12.5</v>
      </c>
      <c r="E98" s="28">
        <v>0</v>
      </c>
      <c r="F98" s="28">
        <v>0</v>
      </c>
      <c r="G98" s="29" t="s">
        <v>9</v>
      </c>
      <c r="H98" s="29" t="s">
        <v>9</v>
      </c>
      <c r="I98" s="91" t="s">
        <v>9</v>
      </c>
      <c r="J98" s="28">
        <v>-0.19760900000000001</v>
      </c>
      <c r="K98" s="28">
        <v>-0.48883300000000007</v>
      </c>
      <c r="L98" s="28">
        <v>-0.53274999999999995</v>
      </c>
      <c r="M98" s="29" t="s">
        <v>281</v>
      </c>
      <c r="N98" s="29" t="s">
        <v>281</v>
      </c>
      <c r="O98" s="92" t="s">
        <v>9</v>
      </c>
      <c r="P98" s="93">
        <v>0.17576600000000001</v>
      </c>
      <c r="Q98" s="94">
        <v>20.376157000000003</v>
      </c>
      <c r="R98" s="94">
        <v>1.2452369999999999</v>
      </c>
      <c r="S98" s="29">
        <v>-0.85884935959981912</v>
      </c>
      <c r="T98" s="29">
        <v>-0.99137393768609061</v>
      </c>
      <c r="U98" s="25"/>
      <c r="V98" s="25"/>
      <c r="W98" s="25"/>
      <c r="X98" s="25"/>
      <c r="Y98" s="81">
        <v>119.08</v>
      </c>
      <c r="Z98" s="81">
        <v>0</v>
      </c>
      <c r="AA98" s="81">
        <v>13.5</v>
      </c>
      <c r="AB98" s="81">
        <v>0</v>
      </c>
      <c r="AC98" s="81">
        <v>0</v>
      </c>
      <c r="AD98" s="81">
        <v>0</v>
      </c>
      <c r="AE98" s="81">
        <v>0.3</v>
      </c>
      <c r="AF98" s="81">
        <v>0</v>
      </c>
      <c r="AG98" s="81">
        <v>0</v>
      </c>
      <c r="AH98" s="81">
        <v>0</v>
      </c>
      <c r="AI98" s="81">
        <v>0</v>
      </c>
      <c r="AJ98" s="81">
        <v>0.51737500000000003</v>
      </c>
      <c r="AK98" s="81">
        <v>-2.1129220000000002</v>
      </c>
      <c r="AL98" s="81">
        <v>-1.746146</v>
      </c>
      <c r="AM98" s="81">
        <v>-0.53959000000000001</v>
      </c>
      <c r="AN98" s="81">
        <v>-0.56567400000000001</v>
      </c>
      <c r="AO98" s="81">
        <v>-0.51269399999999998</v>
      </c>
      <c r="AP98" s="81">
        <v>-0.49496400000000002</v>
      </c>
      <c r="AQ98" s="81">
        <v>-0.20290800000000001</v>
      </c>
      <c r="AR98" s="81">
        <v>-2.085842</v>
      </c>
      <c r="AS98" s="81">
        <v>-1.71878</v>
      </c>
      <c r="AT98" s="81">
        <v>-0.36529800000000001</v>
      </c>
      <c r="AU98" s="81">
        <v>-0.45893299999999998</v>
      </c>
      <c r="AV98" s="81">
        <v>-0.47027799999999997</v>
      </c>
      <c r="AW98" s="81">
        <v>-0.55811299999999997</v>
      </c>
      <c r="AX98" s="81">
        <v>-0.50614599999999998</v>
      </c>
      <c r="AY98" s="81">
        <v>20.837043000000001</v>
      </c>
      <c r="AZ98" s="81">
        <v>22.623916999999999</v>
      </c>
      <c r="BA98" s="81">
        <v>16.596723000000001</v>
      </c>
      <c r="BB98" s="81">
        <v>-4.3612580000000003</v>
      </c>
      <c r="BC98" s="81">
        <v>4.9877190000000002</v>
      </c>
      <c r="BD98" s="81">
        <v>0.372726</v>
      </c>
      <c r="BE98" s="81">
        <v>-1.1570769999999999</v>
      </c>
      <c r="BF98" s="81">
        <v>-130.207821</v>
      </c>
      <c r="BG98" s="81">
        <v>-129.23932400000001</v>
      </c>
      <c r="BH98" s="81">
        <v>-129.95183599999999</v>
      </c>
      <c r="BI98" s="81">
        <v>-129.033615</v>
      </c>
      <c r="BJ98" s="81">
        <v>-149.972802</v>
      </c>
      <c r="BK98" s="81">
        <v>-137.99006199999999</v>
      </c>
      <c r="BL98" s="81">
        <v>131.30306100000001</v>
      </c>
      <c r="BM98" s="81">
        <v>132.54829799999999</v>
      </c>
      <c r="BN98" s="81">
        <v>132.92102399999999</v>
      </c>
      <c r="BO98" s="81">
        <v>126.823943</v>
      </c>
      <c r="BP98" s="81">
        <v>147.20010400000001</v>
      </c>
      <c r="BQ98" s="81">
        <v>147.37586999999999</v>
      </c>
    </row>
    <row r="99" spans="1:69" x14ac:dyDescent="0.2">
      <c r="A99" s="10" t="s">
        <v>313</v>
      </c>
      <c r="B99" s="26">
        <v>43220.798622685186</v>
      </c>
      <c r="C99" s="91" t="s">
        <v>9</v>
      </c>
      <c r="D99" s="28">
        <v>13021.750855</v>
      </c>
      <c r="E99" s="28">
        <v>12975.615149000005</v>
      </c>
      <c r="F99" s="28">
        <v>13366.043882</v>
      </c>
      <c r="G99" s="29">
        <v>-2.5758783230066862E-2</v>
      </c>
      <c r="H99" s="95">
        <v>3.5555698493070498E-3</v>
      </c>
      <c r="I99" s="91" t="s">
        <v>9</v>
      </c>
      <c r="J99" s="28">
        <v>84.294713999999999</v>
      </c>
      <c r="K99" s="28">
        <v>58.508734000000004</v>
      </c>
      <c r="L99" s="28">
        <v>51.915548000000001</v>
      </c>
      <c r="M99" s="29">
        <v>0.62368918844890153</v>
      </c>
      <c r="N99" s="29">
        <v>0.44072018375923139</v>
      </c>
      <c r="O99" s="92" t="s">
        <v>9</v>
      </c>
      <c r="P99" s="93">
        <v>58.91337</v>
      </c>
      <c r="Q99" s="94">
        <v>44.257362999999998</v>
      </c>
      <c r="R99" s="94">
        <v>27.157997000000002</v>
      </c>
      <c r="S99" s="29">
        <v>1.1692825873719626</v>
      </c>
      <c r="T99" s="29">
        <v>0.33115409519541417</v>
      </c>
      <c r="U99" s="25"/>
      <c r="V99" s="25"/>
      <c r="W99" s="25"/>
      <c r="X99" s="25"/>
      <c r="Y99" s="81">
        <v>763.25</v>
      </c>
      <c r="Z99" s="81">
        <v>49200.993260000003</v>
      </c>
      <c r="AA99" s="81">
        <v>47791.765466999997</v>
      </c>
      <c r="AB99" s="81">
        <v>13652.677857999999</v>
      </c>
      <c r="AC99" s="81">
        <v>9206.6563709999991</v>
      </c>
      <c r="AD99" s="81">
        <v>578.10769100000005</v>
      </c>
      <c r="AE99" s="81">
        <v>438.94671</v>
      </c>
      <c r="AF99" s="81">
        <v>143.22814600000001</v>
      </c>
      <c r="AG99" s="81">
        <v>147.81044299999999</v>
      </c>
      <c r="AH99" s="81">
        <v>144.28154499999999</v>
      </c>
      <c r="AI99" s="81">
        <v>142.78755699999999</v>
      </c>
      <c r="AJ99" s="81">
        <v>174.71250800000001</v>
      </c>
      <c r="AK99" s="81">
        <v>230.12049500000001</v>
      </c>
      <c r="AL99" s="81">
        <v>83.122641999999999</v>
      </c>
      <c r="AM99" s="81">
        <v>47.242159000000001</v>
      </c>
      <c r="AN99" s="81">
        <v>64.470839999999995</v>
      </c>
      <c r="AO99" s="81">
        <v>64.103109000000003</v>
      </c>
      <c r="AP99" s="81">
        <v>54.304386999999998</v>
      </c>
      <c r="AQ99" s="81">
        <v>80.523394999999994</v>
      </c>
      <c r="AR99" s="81">
        <v>245.516188</v>
      </c>
      <c r="AS99" s="81">
        <v>101.003202</v>
      </c>
      <c r="AT99" s="81">
        <v>21.454491999999998</v>
      </c>
      <c r="AU99" s="81">
        <v>31.916606000000002</v>
      </c>
      <c r="AV99" s="81">
        <v>20.681419999999999</v>
      </c>
      <c r="AW99" s="81">
        <v>68.378050999999999</v>
      </c>
      <c r="AX99" s="81">
        <v>66.713854999999995</v>
      </c>
      <c r="AY99" s="81">
        <v>156.975157</v>
      </c>
      <c r="AZ99" s="81">
        <v>53.891827999999997</v>
      </c>
      <c r="BA99" s="81">
        <v>13.584436</v>
      </c>
      <c r="BB99" s="81">
        <v>14.160602000000001</v>
      </c>
      <c r="BC99" s="81">
        <v>13.528779999999999</v>
      </c>
      <c r="BD99" s="81">
        <v>43.441150999999998</v>
      </c>
      <c r="BE99" s="81">
        <v>42.118645999999998</v>
      </c>
      <c r="BF99" s="81">
        <v>-325.14942600000001</v>
      </c>
      <c r="BG99" s="81">
        <v>-310.62662999999998</v>
      </c>
      <c r="BH99" s="81">
        <v>-349.32599099999999</v>
      </c>
      <c r="BI99" s="81">
        <v>-365.443399</v>
      </c>
      <c r="BJ99" s="81">
        <v>-326.775779</v>
      </c>
      <c r="BK99" s="81">
        <v>-116.824687</v>
      </c>
      <c r="BL99" s="81">
        <v>572.60505499999999</v>
      </c>
      <c r="BM99" s="81">
        <v>554.21330499999999</v>
      </c>
      <c r="BN99" s="81">
        <v>598.43783599999995</v>
      </c>
      <c r="BO99" s="81">
        <v>640.69810900000004</v>
      </c>
      <c r="BP99" s="81">
        <v>692.81637699999999</v>
      </c>
      <c r="BQ99" s="81">
        <v>643.00458100000003</v>
      </c>
    </row>
    <row r="100" spans="1:69" x14ac:dyDescent="0.2">
      <c r="A100" s="10" t="s">
        <v>314</v>
      </c>
      <c r="B100" s="26">
        <v>43220.800543981481</v>
      </c>
      <c r="C100" s="91" t="s">
        <v>9</v>
      </c>
      <c r="D100" s="28">
        <v>31.253484</v>
      </c>
      <c r="E100" s="28">
        <v>11.082319999999996</v>
      </c>
      <c r="F100" s="28">
        <v>26.65794</v>
      </c>
      <c r="G100" s="29">
        <v>0.17238931440313854</v>
      </c>
      <c r="H100" s="29">
        <v>1.8201210576846738</v>
      </c>
      <c r="I100" s="91" t="s">
        <v>9</v>
      </c>
      <c r="J100" s="28">
        <v>8.5738430000000001</v>
      </c>
      <c r="K100" s="28">
        <v>4.3259830000000008</v>
      </c>
      <c r="L100" s="28">
        <v>6.5418139999999996</v>
      </c>
      <c r="M100" s="29">
        <v>0.31062164103106582</v>
      </c>
      <c r="N100" s="29">
        <v>0.98194098312452871</v>
      </c>
      <c r="O100" s="92" t="s">
        <v>9</v>
      </c>
      <c r="P100" s="93">
        <v>8.9574780000000001</v>
      </c>
      <c r="Q100" s="94">
        <v>7.1444550000000007</v>
      </c>
      <c r="R100" s="94">
        <v>4.5584049999999996</v>
      </c>
      <c r="S100" s="29">
        <v>0.96504654588611616</v>
      </c>
      <c r="T100" s="29">
        <v>0.25376645244458795</v>
      </c>
      <c r="U100" s="25"/>
      <c r="V100" s="25"/>
      <c r="W100" s="25"/>
      <c r="X100" s="25"/>
      <c r="Y100" s="81">
        <v>118.73399999999998</v>
      </c>
      <c r="Z100" s="81">
        <v>74.442747999999995</v>
      </c>
      <c r="AA100" s="81">
        <v>44.048310999999998</v>
      </c>
      <c r="AB100" s="81">
        <v>19.661033</v>
      </c>
      <c r="AC100" s="81">
        <v>17.041454999999999</v>
      </c>
      <c r="AD100" s="81">
        <v>21.513113000000001</v>
      </c>
      <c r="AE100" s="81">
        <v>12.175573999999999</v>
      </c>
      <c r="AF100" s="81">
        <v>7.9598690000000003</v>
      </c>
      <c r="AG100" s="81">
        <v>4.928763</v>
      </c>
      <c r="AH100" s="81">
        <v>4.0242110000000002</v>
      </c>
      <c r="AI100" s="81">
        <v>4.6002700000000001</v>
      </c>
      <c r="AJ100" s="81">
        <v>9.1462369999999993</v>
      </c>
      <c r="AK100" s="81">
        <v>15.494199999999999</v>
      </c>
      <c r="AL100" s="81">
        <v>8.0416869999999996</v>
      </c>
      <c r="AM100" s="81">
        <v>6.0712529999999996</v>
      </c>
      <c r="AN100" s="81">
        <v>3.398463</v>
      </c>
      <c r="AO100" s="81">
        <v>2.7522440000000001</v>
      </c>
      <c r="AP100" s="81">
        <v>3.0140349999999998</v>
      </c>
      <c r="AQ100" s="81">
        <v>7.736745</v>
      </c>
      <c r="AR100" s="81">
        <v>18.025096000000001</v>
      </c>
      <c r="AS100" s="81">
        <v>9.120139</v>
      </c>
      <c r="AT100" s="81">
        <v>2.8907699999999998</v>
      </c>
      <c r="AU100" s="81">
        <v>3.1598609999999998</v>
      </c>
      <c r="AV100" s="81">
        <v>0.79019700000000004</v>
      </c>
      <c r="AW100" s="81">
        <v>3.9722179999999998</v>
      </c>
      <c r="AX100" s="81">
        <v>3.1850809999999998</v>
      </c>
      <c r="AY100" s="81">
        <v>15.535299</v>
      </c>
      <c r="AZ100" s="81">
        <v>9.8875340000000005</v>
      </c>
      <c r="BA100" s="81">
        <v>1.8700619999999999</v>
      </c>
      <c r="BB100" s="81">
        <v>2.284386</v>
      </c>
      <c r="BC100" s="81">
        <v>1.693416</v>
      </c>
      <c r="BD100" s="81">
        <v>1.187594</v>
      </c>
      <c r="BE100" s="81">
        <v>2.3866399999999999</v>
      </c>
      <c r="BF100" s="81">
        <v>4.41683</v>
      </c>
      <c r="BG100" s="81">
        <v>7.7467949999999997</v>
      </c>
      <c r="BH100" s="81">
        <v>2.1420189999999999</v>
      </c>
      <c r="BI100" s="81">
        <v>2.1391209999999998</v>
      </c>
      <c r="BJ100" s="81">
        <v>4.9102420000000002</v>
      </c>
      <c r="BK100" s="81">
        <v>8.6541230000000002</v>
      </c>
      <c r="BL100" s="81">
        <v>69.295524</v>
      </c>
      <c r="BM100" s="81">
        <v>73.986659000000003</v>
      </c>
      <c r="BN100" s="81">
        <v>75.339015000000003</v>
      </c>
      <c r="BO100" s="81">
        <v>77.745941000000002</v>
      </c>
      <c r="BP100" s="81">
        <v>84.687702999999999</v>
      </c>
      <c r="BQ100" s="81">
        <v>93.823274999999995</v>
      </c>
    </row>
    <row r="101" spans="1:69" x14ac:dyDescent="0.2">
      <c r="A101" s="10" t="s">
        <v>17</v>
      </c>
      <c r="B101" s="26">
        <v>43220.803287037037</v>
      </c>
      <c r="C101" s="91">
        <v>66.333333333333329</v>
      </c>
      <c r="D101" s="28">
        <v>60.606022000000003</v>
      </c>
      <c r="E101" s="28">
        <v>70.142547000000036</v>
      </c>
      <c r="F101" s="28">
        <v>61.526054999999999</v>
      </c>
      <c r="G101" s="29">
        <v>-1.4953550979337038E-2</v>
      </c>
      <c r="H101" s="29">
        <v>-0.13595920604365885</v>
      </c>
      <c r="I101" s="91">
        <v>35</v>
      </c>
      <c r="J101" s="28">
        <v>28.120232000000001</v>
      </c>
      <c r="K101" s="28">
        <v>28.437590999999998</v>
      </c>
      <c r="L101" s="28">
        <v>36.68235</v>
      </c>
      <c r="M101" s="29">
        <v>-0.23341247221074979</v>
      </c>
      <c r="N101" s="29">
        <v>-1.1159841211584864E-2</v>
      </c>
      <c r="O101" s="92">
        <v>19</v>
      </c>
      <c r="P101" s="93">
        <v>15.905271000000001</v>
      </c>
      <c r="Q101" s="94">
        <v>86.929825000000008</v>
      </c>
      <c r="R101" s="94">
        <v>20.625423000000001</v>
      </c>
      <c r="S101" s="29">
        <v>-0.22885116101618863</v>
      </c>
      <c r="T101" s="29">
        <v>-0.81703321040851051</v>
      </c>
      <c r="U101" s="25"/>
      <c r="V101" s="25"/>
      <c r="W101" s="25"/>
      <c r="X101" s="25"/>
      <c r="Y101" s="81">
        <v>1114.7750000000001</v>
      </c>
      <c r="Z101" s="81">
        <v>439.65851800000002</v>
      </c>
      <c r="AA101" s="81">
        <v>404.53285799999998</v>
      </c>
      <c r="AB101" s="81">
        <v>63.322470000000003</v>
      </c>
      <c r="AC101" s="81">
        <v>244.66744600000001</v>
      </c>
      <c r="AD101" s="81">
        <v>177.834644</v>
      </c>
      <c r="AE101" s="81">
        <v>194.80406500000001</v>
      </c>
      <c r="AF101" s="81">
        <v>47.050255</v>
      </c>
      <c r="AG101" s="81">
        <v>46.974862999999999</v>
      </c>
      <c r="AH101" s="81">
        <v>45.999431000000001</v>
      </c>
      <c r="AI101" s="81">
        <v>37.810094999999997</v>
      </c>
      <c r="AJ101" s="81">
        <v>39.453214000000003</v>
      </c>
      <c r="AK101" s="81">
        <v>142.01312799999999</v>
      </c>
      <c r="AL101" s="81">
        <v>157.68524600000001</v>
      </c>
      <c r="AM101" s="81">
        <v>36.328978999999997</v>
      </c>
      <c r="AN101" s="81">
        <v>39.878647000000001</v>
      </c>
      <c r="AO101" s="81">
        <v>37.911557999999999</v>
      </c>
      <c r="AP101" s="81">
        <v>27.893944000000001</v>
      </c>
      <c r="AQ101" s="81">
        <v>27.648651000000001</v>
      </c>
      <c r="AR101" s="81">
        <v>143.744168</v>
      </c>
      <c r="AS101" s="81">
        <v>159.11638400000001</v>
      </c>
      <c r="AT101" s="81">
        <v>45.423811000000001</v>
      </c>
      <c r="AU101" s="81">
        <v>37.363720000000001</v>
      </c>
      <c r="AV101" s="81">
        <v>36.359074</v>
      </c>
      <c r="AW101" s="81">
        <v>40.306609000000002</v>
      </c>
      <c r="AX101" s="81">
        <v>38.317618000000003</v>
      </c>
      <c r="AY101" s="81">
        <v>179.95683700000001</v>
      </c>
      <c r="AZ101" s="81">
        <v>420.51140199999998</v>
      </c>
      <c r="BA101" s="81">
        <v>56.685200000000002</v>
      </c>
      <c r="BB101" s="81">
        <v>21.677990000000001</v>
      </c>
      <c r="BC101" s="81">
        <v>291.81599599999998</v>
      </c>
      <c r="BD101" s="81">
        <v>31.514659999999999</v>
      </c>
      <c r="BE101" s="81">
        <v>40.886929000000002</v>
      </c>
      <c r="BF101" s="81">
        <v>927.39852399999995</v>
      </c>
      <c r="BG101" s="81">
        <v>638.45982900000001</v>
      </c>
      <c r="BH101" s="81">
        <v>1154.6094089999999</v>
      </c>
      <c r="BI101" s="81">
        <v>1014.485105</v>
      </c>
      <c r="BJ101" s="81">
        <v>1102.364957</v>
      </c>
      <c r="BK101" s="81">
        <v>1218.130813</v>
      </c>
      <c r="BL101" s="81">
        <v>3161.345656</v>
      </c>
      <c r="BM101" s="81">
        <v>3118.2210789999999</v>
      </c>
      <c r="BN101" s="81">
        <v>3149.7357390000002</v>
      </c>
      <c r="BO101" s="81">
        <v>3190.622668</v>
      </c>
      <c r="BP101" s="81">
        <v>3280.5769869999999</v>
      </c>
      <c r="BQ101" s="81">
        <v>3227.951008</v>
      </c>
    </row>
    <row r="102" spans="1:69" x14ac:dyDescent="0.2">
      <c r="A102" s="10" t="s">
        <v>315</v>
      </c>
      <c r="B102" s="26">
        <v>43220.805694444447</v>
      </c>
      <c r="C102" s="91" t="s">
        <v>9</v>
      </c>
      <c r="D102" s="28">
        <v>56.441741999999998</v>
      </c>
      <c r="E102" s="28">
        <v>58.919252999999998</v>
      </c>
      <c r="F102" s="28">
        <v>47.175832</v>
      </c>
      <c r="G102" s="29">
        <v>0.19641222225821053</v>
      </c>
      <c r="H102" s="29">
        <v>-4.2049260196832416E-2</v>
      </c>
      <c r="I102" s="91" t="s">
        <v>9</v>
      </c>
      <c r="J102" s="28">
        <v>1.2316199999999999</v>
      </c>
      <c r="K102" s="28">
        <v>3.2886099999999985</v>
      </c>
      <c r="L102" s="28">
        <v>4.0075459999999996</v>
      </c>
      <c r="M102" s="29">
        <v>-0.69267476904819059</v>
      </c>
      <c r="N102" s="29">
        <v>-0.62548918844131696</v>
      </c>
      <c r="O102" s="92" t="s">
        <v>9</v>
      </c>
      <c r="P102" s="93">
        <v>-1.3012999999999999</v>
      </c>
      <c r="Q102" s="94">
        <v>3.2849389999999996</v>
      </c>
      <c r="R102" s="94">
        <v>2.4420950000000001</v>
      </c>
      <c r="S102" s="29" t="s">
        <v>281</v>
      </c>
      <c r="T102" s="29" t="s">
        <v>281</v>
      </c>
      <c r="U102" s="25"/>
      <c r="V102" s="25"/>
      <c r="W102" s="25"/>
      <c r="X102" s="25"/>
      <c r="Y102" s="81">
        <v>81.774576379999999</v>
      </c>
      <c r="Z102" s="81">
        <v>233.21008399999999</v>
      </c>
      <c r="AA102" s="81">
        <v>161.006631</v>
      </c>
      <c r="AB102" s="81">
        <v>63.359169999999999</v>
      </c>
      <c r="AC102" s="81">
        <v>63.755828999999999</v>
      </c>
      <c r="AD102" s="81">
        <v>25.023008999999998</v>
      </c>
      <c r="AE102" s="81">
        <v>10.245922</v>
      </c>
      <c r="AF102" s="81">
        <v>5.2464279999999999</v>
      </c>
      <c r="AG102" s="81">
        <v>7.6235739999999996</v>
      </c>
      <c r="AH102" s="81">
        <v>8.1531649999999996</v>
      </c>
      <c r="AI102" s="81">
        <v>3.9998420000000001</v>
      </c>
      <c r="AJ102" s="81">
        <v>2.3816169999999999</v>
      </c>
      <c r="AK102" s="81">
        <v>14.363619</v>
      </c>
      <c r="AL102" s="81">
        <v>-8.9342000000000005E-2</v>
      </c>
      <c r="AM102" s="81">
        <v>2.302098</v>
      </c>
      <c r="AN102" s="81">
        <v>4.5780219999999998</v>
      </c>
      <c r="AO102" s="81">
        <v>5.7335019999999997</v>
      </c>
      <c r="AP102" s="81">
        <v>1.749997</v>
      </c>
      <c r="AQ102" s="81">
        <v>-0.26734599999999997</v>
      </c>
      <c r="AR102" s="81">
        <v>20.988659999999999</v>
      </c>
      <c r="AS102" s="81">
        <v>4.9713180000000001</v>
      </c>
      <c r="AT102" s="81">
        <v>3.3238289999999999</v>
      </c>
      <c r="AU102" s="81">
        <v>0.27675499999999997</v>
      </c>
      <c r="AV102" s="81">
        <v>-0.89515999999999996</v>
      </c>
      <c r="AW102" s="81">
        <v>6.2246490000000003</v>
      </c>
      <c r="AX102" s="81">
        <v>7.4678550000000001</v>
      </c>
      <c r="AY102" s="81">
        <v>14.214905</v>
      </c>
      <c r="AZ102" s="81">
        <v>2.0692210000000002</v>
      </c>
      <c r="BA102" s="81">
        <v>2.6282969999999999</v>
      </c>
      <c r="BB102" s="81">
        <v>-1.3366439999999999</v>
      </c>
      <c r="BC102" s="81">
        <v>-1.583631</v>
      </c>
      <c r="BD102" s="81">
        <v>2.9281009999999998</v>
      </c>
      <c r="BE102" s="81">
        <v>5.2573119999999998</v>
      </c>
      <c r="BF102" s="81">
        <v>21.422118999999999</v>
      </c>
      <c r="BG102" s="81">
        <v>15.651895</v>
      </c>
      <c r="BH102" s="81">
        <v>14.108928000000001</v>
      </c>
      <c r="BI102" s="81">
        <v>13.511599</v>
      </c>
      <c r="BJ102" s="81">
        <v>15.494937999999999</v>
      </c>
      <c r="BK102" s="81">
        <v>16.367570000000001</v>
      </c>
      <c r="BL102" s="81">
        <v>35.007508000000001</v>
      </c>
      <c r="BM102" s="81">
        <v>36.903534999999998</v>
      </c>
      <c r="BN102" s="81">
        <v>39.850822000000001</v>
      </c>
      <c r="BO102" s="81">
        <v>48.793968</v>
      </c>
      <c r="BP102" s="81">
        <v>52.081200000000003</v>
      </c>
      <c r="BQ102" s="81">
        <v>50.470630999999997</v>
      </c>
    </row>
    <row r="103" spans="1:69" x14ac:dyDescent="0.2">
      <c r="A103" s="10" t="s">
        <v>163</v>
      </c>
      <c r="B103" s="26">
        <v>43220.806122685186</v>
      </c>
      <c r="C103" s="91">
        <v>129.14285714285714</v>
      </c>
      <c r="D103" s="28">
        <v>142.203408</v>
      </c>
      <c r="E103" s="28">
        <v>159.77030200000002</v>
      </c>
      <c r="F103" s="28">
        <v>92.090126999999995</v>
      </c>
      <c r="G103" s="29">
        <v>0.54417647833192806</v>
      </c>
      <c r="H103" s="29">
        <v>-0.1099509344358629</v>
      </c>
      <c r="I103" s="91">
        <v>35</v>
      </c>
      <c r="J103" s="28">
        <v>44.945912</v>
      </c>
      <c r="K103" s="28">
        <v>51.675511000000014</v>
      </c>
      <c r="L103" s="28">
        <v>21.045200000000001</v>
      </c>
      <c r="M103" s="29">
        <v>1.1356847167049966</v>
      </c>
      <c r="N103" s="29">
        <v>-0.13022801071091517</v>
      </c>
      <c r="O103" s="92">
        <v>25</v>
      </c>
      <c r="P103" s="93">
        <v>30.377040999999998</v>
      </c>
      <c r="Q103" s="94">
        <v>35.51983700000001</v>
      </c>
      <c r="R103" s="94">
        <v>10.403527</v>
      </c>
      <c r="S103" s="29">
        <v>1.9198790948492754</v>
      </c>
      <c r="T103" s="29">
        <v>-0.14478658784385778</v>
      </c>
      <c r="U103" s="25"/>
      <c r="V103" s="25"/>
      <c r="W103" s="25"/>
      <c r="X103" s="25"/>
      <c r="Y103" s="81">
        <v>945.35317799999996</v>
      </c>
      <c r="Z103" s="81">
        <v>536.51470900000004</v>
      </c>
      <c r="AA103" s="81">
        <v>452.35450900000001</v>
      </c>
      <c r="AB103" s="81">
        <v>135.225482</v>
      </c>
      <c r="AC103" s="81">
        <v>149.428798</v>
      </c>
      <c r="AD103" s="81">
        <v>177.72265100000001</v>
      </c>
      <c r="AE103" s="81">
        <v>172.69869199999999</v>
      </c>
      <c r="AF103" s="81">
        <v>20.590422</v>
      </c>
      <c r="AG103" s="81">
        <v>45.954573000000003</v>
      </c>
      <c r="AH103" s="81">
        <v>58.007786000000003</v>
      </c>
      <c r="AI103" s="81">
        <v>53.169870000000003</v>
      </c>
      <c r="AJ103" s="81">
        <v>45.459822000000003</v>
      </c>
      <c r="AK103" s="81">
        <v>147.00971899999999</v>
      </c>
      <c r="AL103" s="81">
        <v>141.24653900000001</v>
      </c>
      <c r="AM103" s="81">
        <v>14.301727</v>
      </c>
      <c r="AN103" s="81">
        <v>37.916175000000003</v>
      </c>
      <c r="AO103" s="81">
        <v>50.173523000000003</v>
      </c>
      <c r="AP103" s="81">
        <v>44.618293999999999</v>
      </c>
      <c r="AQ103" s="81">
        <v>37.830699000000003</v>
      </c>
      <c r="AR103" s="81">
        <v>174.90571700000001</v>
      </c>
      <c r="AS103" s="81">
        <v>168.58906400000001</v>
      </c>
      <c r="AT103" s="81">
        <v>51.748046000000002</v>
      </c>
      <c r="AU103" s="81">
        <v>48.074872999999997</v>
      </c>
      <c r="AV103" s="81">
        <v>44.033647999999999</v>
      </c>
      <c r="AW103" s="81">
        <v>44.954082999999997</v>
      </c>
      <c r="AX103" s="81">
        <v>57.230922999999997</v>
      </c>
      <c r="AY103" s="81">
        <v>116.820407</v>
      </c>
      <c r="AZ103" s="81">
        <v>106.350303</v>
      </c>
      <c r="BA103" s="81">
        <v>35.505940000000002</v>
      </c>
      <c r="BB103" s="81">
        <v>31.025831</v>
      </c>
      <c r="BC103" s="81">
        <v>23.881347999999999</v>
      </c>
      <c r="BD103" s="81">
        <v>30.606318000000002</v>
      </c>
      <c r="BE103" s="81">
        <v>40.290725000000002</v>
      </c>
      <c r="BF103" s="81">
        <v>123.39565399999999</v>
      </c>
      <c r="BG103" s="81">
        <v>121.63716599999999</v>
      </c>
      <c r="BH103" s="81">
        <v>113.452338</v>
      </c>
      <c r="BI103" s="81">
        <v>103.831655</v>
      </c>
      <c r="BJ103" s="81">
        <v>131.018293</v>
      </c>
      <c r="BK103" s="81">
        <v>133.36076600000001</v>
      </c>
      <c r="BL103" s="81">
        <v>426.53597100000002</v>
      </c>
      <c r="BM103" s="81">
        <v>341.93949800000001</v>
      </c>
      <c r="BN103" s="81">
        <v>372.28522500000003</v>
      </c>
      <c r="BO103" s="81">
        <v>412.57594999999998</v>
      </c>
      <c r="BP103" s="81">
        <v>448.021096</v>
      </c>
      <c r="BQ103" s="81">
        <v>371.54669799999999</v>
      </c>
    </row>
    <row r="104" spans="1:69" x14ac:dyDescent="0.2">
      <c r="A104" s="10" t="s">
        <v>316</v>
      </c>
      <c r="B104" s="26">
        <v>43220.806770833333</v>
      </c>
      <c r="C104" s="91" t="s">
        <v>9</v>
      </c>
      <c r="D104" s="28">
        <v>156.06971999999999</v>
      </c>
      <c r="E104" s="28">
        <v>99.07423</v>
      </c>
      <c r="F104" s="28">
        <v>102.603208</v>
      </c>
      <c r="G104" s="29">
        <v>0.52109980810736434</v>
      </c>
      <c r="H104" s="29">
        <v>0.57528067591340348</v>
      </c>
      <c r="I104" s="91" t="s">
        <v>9</v>
      </c>
      <c r="J104" s="28">
        <v>2.0467580000000001</v>
      </c>
      <c r="K104" s="28">
        <v>1.5660209999999999</v>
      </c>
      <c r="L104" s="28">
        <v>-1.4234059999999999</v>
      </c>
      <c r="M104" s="29" t="s">
        <v>281</v>
      </c>
      <c r="N104" s="29">
        <v>0.30697991917094347</v>
      </c>
      <c r="O104" s="92" t="s">
        <v>9</v>
      </c>
      <c r="P104" s="93">
        <v>2.4178929999999998</v>
      </c>
      <c r="Q104" s="94">
        <v>2.8754360000000001</v>
      </c>
      <c r="R104" s="94">
        <v>1.2096279999999999</v>
      </c>
      <c r="S104" s="29">
        <v>0.99887320730009566</v>
      </c>
      <c r="T104" s="29">
        <v>-0.15912126021931983</v>
      </c>
      <c r="U104" s="25"/>
      <c r="V104" s="25"/>
      <c r="W104" s="25"/>
      <c r="X104" s="25"/>
      <c r="Y104" s="81">
        <v>52.524348850000003</v>
      </c>
      <c r="Z104" s="81">
        <v>434.45211999999998</v>
      </c>
      <c r="AA104" s="81">
        <v>229.93158700000001</v>
      </c>
      <c r="AB104" s="81">
        <v>107.287159</v>
      </c>
      <c r="AC104" s="81">
        <v>125.487523</v>
      </c>
      <c r="AD104" s="81">
        <v>25.240026</v>
      </c>
      <c r="AE104" s="81">
        <v>18.026143000000001</v>
      </c>
      <c r="AF104" s="81">
        <v>2.9891890000000001</v>
      </c>
      <c r="AG104" s="81">
        <v>6.195443</v>
      </c>
      <c r="AH104" s="81">
        <v>6.3344189999999996</v>
      </c>
      <c r="AI104" s="81">
        <v>9.7209749999999993</v>
      </c>
      <c r="AJ104" s="81">
        <v>8.5850489999999997</v>
      </c>
      <c r="AK104" s="81">
        <v>2.339178</v>
      </c>
      <c r="AL104" s="81">
        <v>0.84313899999999997</v>
      </c>
      <c r="AM104" s="81">
        <v>-1.472486</v>
      </c>
      <c r="AN104" s="81">
        <v>1.3008310000000001</v>
      </c>
      <c r="AO104" s="81">
        <v>1.068236</v>
      </c>
      <c r="AP104" s="81">
        <v>1.4425969999999999</v>
      </c>
      <c r="AQ104" s="81">
        <v>1.820192</v>
      </c>
      <c r="AR104" s="81">
        <v>2.6779329999999999</v>
      </c>
      <c r="AS104" s="81">
        <v>1.059383</v>
      </c>
      <c r="AT104" s="81">
        <v>0.61276799999999998</v>
      </c>
      <c r="AU104" s="81">
        <v>-1.2403379999999999</v>
      </c>
      <c r="AV104" s="81">
        <v>-0.19242799999999999</v>
      </c>
      <c r="AW104" s="81">
        <v>1.3830450000000001</v>
      </c>
      <c r="AX104" s="81">
        <v>1.1522730000000001</v>
      </c>
      <c r="AY104" s="81">
        <v>6.1457860000000002</v>
      </c>
      <c r="AZ104" s="81">
        <v>1.637813</v>
      </c>
      <c r="BA104" s="81">
        <v>0.44740999999999997</v>
      </c>
      <c r="BB104" s="81">
        <v>0.14077899999999999</v>
      </c>
      <c r="BC104" s="81">
        <v>0.114458</v>
      </c>
      <c r="BD104" s="81">
        <v>2.248694</v>
      </c>
      <c r="BE104" s="81">
        <v>-0.187972</v>
      </c>
      <c r="BF104" s="81">
        <v>-27.652007999999999</v>
      </c>
      <c r="BG104" s="81">
        <v>-27.915343</v>
      </c>
      <c r="BH104" s="81">
        <v>-27.232837</v>
      </c>
      <c r="BI104" s="81">
        <v>-28.109591999999999</v>
      </c>
      <c r="BJ104" s="81">
        <v>-34.246980000000001</v>
      </c>
      <c r="BK104" s="81">
        <v>-33.530239999999999</v>
      </c>
      <c r="BL104" s="81">
        <v>28.171835000000002</v>
      </c>
      <c r="BM104" s="81">
        <v>29.381463</v>
      </c>
      <c r="BN104" s="81">
        <v>31.623297999999998</v>
      </c>
      <c r="BO104" s="81">
        <v>31.701225000000001</v>
      </c>
      <c r="BP104" s="81">
        <v>34.608244999999997</v>
      </c>
      <c r="BQ104" s="81">
        <v>36.919195999999999</v>
      </c>
    </row>
    <row r="105" spans="1:69" x14ac:dyDescent="0.2">
      <c r="A105" s="10" t="s">
        <v>317</v>
      </c>
      <c r="B105" s="26">
        <v>43220.811747685184</v>
      </c>
      <c r="C105" s="91" t="s">
        <v>9</v>
      </c>
      <c r="D105" s="28">
        <v>1.525979</v>
      </c>
      <c r="E105" s="28">
        <v>2.1741580000000003</v>
      </c>
      <c r="F105" s="28">
        <v>1.6628309999999999</v>
      </c>
      <c r="G105" s="29">
        <v>-8.2300606616066196E-2</v>
      </c>
      <c r="H105" s="29">
        <v>-0.29812874685280477</v>
      </c>
      <c r="I105" s="91" t="s">
        <v>9</v>
      </c>
      <c r="J105" s="28">
        <v>-5.3429999999999997E-3</v>
      </c>
      <c r="K105" s="28">
        <v>-0.49419500000000005</v>
      </c>
      <c r="L105" s="28">
        <v>0.646841</v>
      </c>
      <c r="M105" s="29" t="s">
        <v>281</v>
      </c>
      <c r="N105" s="29" t="s">
        <v>281</v>
      </c>
      <c r="O105" s="92" t="s">
        <v>9</v>
      </c>
      <c r="P105" s="93">
        <v>-1.130655</v>
      </c>
      <c r="Q105" s="94">
        <v>-52.453343000000004</v>
      </c>
      <c r="R105" s="94">
        <v>-0.94851700000000005</v>
      </c>
      <c r="S105" s="29" t="s">
        <v>281</v>
      </c>
      <c r="T105" s="29" t="s">
        <v>281</v>
      </c>
      <c r="U105" s="25"/>
      <c r="V105" s="25"/>
      <c r="W105" s="25"/>
      <c r="X105" s="25"/>
      <c r="Y105" s="81">
        <v>79.299000000000007</v>
      </c>
      <c r="Z105" s="81">
        <v>7.1392610000000003</v>
      </c>
      <c r="AA105" s="81">
        <v>8.2341870000000004</v>
      </c>
      <c r="AB105" s="81">
        <v>1.576821</v>
      </c>
      <c r="AC105" s="81">
        <v>1.7254510000000001</v>
      </c>
      <c r="AD105" s="81">
        <v>4.7222540000000004</v>
      </c>
      <c r="AE105" s="81">
        <v>5.109909</v>
      </c>
      <c r="AF105" s="81">
        <v>1.195454</v>
      </c>
      <c r="AG105" s="81">
        <v>1.05453</v>
      </c>
      <c r="AH105" s="81">
        <v>1.3591059999999999</v>
      </c>
      <c r="AI105" s="81">
        <v>1.039272</v>
      </c>
      <c r="AJ105" s="81">
        <v>0.87766599999999995</v>
      </c>
      <c r="AK105" s="81">
        <v>0.42030899999999999</v>
      </c>
      <c r="AL105" s="81">
        <v>2.819766</v>
      </c>
      <c r="AM105" s="81">
        <v>0.58454099999999998</v>
      </c>
      <c r="AN105" s="81">
        <v>-0.27226299999999998</v>
      </c>
      <c r="AO105" s="81">
        <v>0.66849700000000001</v>
      </c>
      <c r="AP105" s="81">
        <v>-0.56046600000000002</v>
      </c>
      <c r="AQ105" s="81">
        <v>-6.7385E-2</v>
      </c>
      <c r="AR105" s="81">
        <v>0.67033299999999996</v>
      </c>
      <c r="AS105" s="81">
        <v>3.0860120000000002</v>
      </c>
      <c r="AT105" s="81">
        <v>0.66566700000000001</v>
      </c>
      <c r="AU105" s="81">
        <v>0.77111200000000002</v>
      </c>
      <c r="AV105" s="81">
        <v>0.901945</v>
      </c>
      <c r="AW105" s="81">
        <v>-0.21000199999999999</v>
      </c>
      <c r="AX105" s="81">
        <v>0.72768900000000003</v>
      </c>
      <c r="AY105" s="81">
        <v>-55.048881000000002</v>
      </c>
      <c r="AZ105" s="81">
        <v>-1.753341</v>
      </c>
      <c r="BA105" s="81">
        <v>-0.21979799999999999</v>
      </c>
      <c r="BB105" s="81">
        <v>-0.48988500000000001</v>
      </c>
      <c r="BC105" s="81">
        <v>-0.57585900000000001</v>
      </c>
      <c r="BD105" s="81">
        <v>-1.254491</v>
      </c>
      <c r="BE105" s="81">
        <v>-0.39252999999999999</v>
      </c>
      <c r="BF105" s="81">
        <v>36.034399999999998</v>
      </c>
      <c r="BG105" s="81">
        <v>32.512076</v>
      </c>
      <c r="BH105" s="81">
        <v>32.928876000000002</v>
      </c>
      <c r="BI105" s="81">
        <v>30.965539</v>
      </c>
      <c r="BJ105" s="81">
        <v>27.809733999999999</v>
      </c>
      <c r="BK105" s="81">
        <v>24.869819</v>
      </c>
      <c r="BL105" s="81">
        <v>154.275621</v>
      </c>
      <c r="BM105" s="81">
        <v>153.32710399999999</v>
      </c>
      <c r="BN105" s="81">
        <v>152.082786</v>
      </c>
      <c r="BO105" s="81">
        <v>151.687185</v>
      </c>
      <c r="BP105" s="81">
        <v>99.230673999999993</v>
      </c>
      <c r="BQ105" s="81">
        <v>98.068382</v>
      </c>
    </row>
    <row r="106" spans="1:69" x14ac:dyDescent="0.2">
      <c r="A106" s="10" t="s">
        <v>67</v>
      </c>
      <c r="B106" s="26">
        <v>43220.812754629631</v>
      </c>
      <c r="C106" s="91">
        <v>1363</v>
      </c>
      <c r="D106" s="28">
        <v>1435.3820000000001</v>
      </c>
      <c r="E106" s="28">
        <v>1098.0769999999998</v>
      </c>
      <c r="F106" s="28">
        <v>834.09199999999998</v>
      </c>
      <c r="G106" s="29">
        <v>0.72089170019614146</v>
      </c>
      <c r="H106" s="29">
        <v>0.30717791193149502</v>
      </c>
      <c r="I106" s="91">
        <v>653.66666666666663</v>
      </c>
      <c r="J106" s="28">
        <v>845.995</v>
      </c>
      <c r="K106" s="28">
        <v>627.33999999999992</v>
      </c>
      <c r="L106" s="28">
        <v>400.15899999999999</v>
      </c>
      <c r="M106" s="29">
        <v>1.1141471265172096</v>
      </c>
      <c r="N106" s="29">
        <v>0.34854305480281833</v>
      </c>
      <c r="O106" s="92">
        <v>534.16666666666663</v>
      </c>
      <c r="P106" s="93">
        <v>867.25900000000001</v>
      </c>
      <c r="Q106" s="94">
        <v>690.55899999999997</v>
      </c>
      <c r="R106" s="94">
        <v>319.69600000000003</v>
      </c>
      <c r="S106" s="29">
        <v>1.712761498423502</v>
      </c>
      <c r="T106" s="29">
        <v>0.25587965691562919</v>
      </c>
      <c r="U106" s="25"/>
      <c r="V106" s="25"/>
      <c r="W106" s="25"/>
      <c r="X106" s="25"/>
      <c r="Y106" s="81">
        <v>9234</v>
      </c>
      <c r="Z106" s="81">
        <v>3900.5659999999998</v>
      </c>
      <c r="AA106" s="81">
        <v>3455.8919999999998</v>
      </c>
      <c r="AB106" s="81">
        <v>533.39300000000003</v>
      </c>
      <c r="AC106" s="81">
        <v>1435.0039999999999</v>
      </c>
      <c r="AD106" s="81">
        <v>2112.5210000000002</v>
      </c>
      <c r="AE106" s="81">
        <v>1836.2139999999999</v>
      </c>
      <c r="AF106" s="81">
        <v>448.94099999999997</v>
      </c>
      <c r="AG106" s="81">
        <v>347.565</v>
      </c>
      <c r="AH106" s="81">
        <v>625.62400000000002</v>
      </c>
      <c r="AI106" s="81">
        <v>690.39099999999996</v>
      </c>
      <c r="AJ106" s="81">
        <v>898.33600000000001</v>
      </c>
      <c r="AK106" s="81">
        <v>1852.713</v>
      </c>
      <c r="AL106" s="81">
        <v>1642.6469999999999</v>
      </c>
      <c r="AM106" s="81">
        <v>398.52600000000001</v>
      </c>
      <c r="AN106" s="81">
        <v>295.23500000000001</v>
      </c>
      <c r="AO106" s="81">
        <v>533.82600000000002</v>
      </c>
      <c r="AP106" s="81">
        <v>625.12599999999998</v>
      </c>
      <c r="AQ106" s="81">
        <v>844.20500000000004</v>
      </c>
      <c r="AR106" s="81">
        <v>1860.8489999999999</v>
      </c>
      <c r="AS106" s="81">
        <v>1649.7329999999999</v>
      </c>
      <c r="AT106" s="81">
        <v>413.858</v>
      </c>
      <c r="AU106" s="81">
        <v>924.45600000000002</v>
      </c>
      <c r="AV106" s="81">
        <v>239.30099999999999</v>
      </c>
      <c r="AW106" s="81">
        <v>297.04899999999998</v>
      </c>
      <c r="AX106" s="81">
        <v>536.30100000000004</v>
      </c>
      <c r="AY106" s="81">
        <v>1756.0940000000001</v>
      </c>
      <c r="AZ106" s="81">
        <v>1761.2760000000001</v>
      </c>
      <c r="BA106" s="81">
        <v>453.98700000000002</v>
      </c>
      <c r="BB106" s="81">
        <v>894.19600000000003</v>
      </c>
      <c r="BC106" s="81">
        <v>236.31100000000001</v>
      </c>
      <c r="BD106" s="81">
        <v>306.14800000000002</v>
      </c>
      <c r="BE106" s="81">
        <v>439.69099999999997</v>
      </c>
      <c r="BF106" s="81">
        <v>-2422.538</v>
      </c>
      <c r="BG106" s="81">
        <v>-1869.8489999999999</v>
      </c>
      <c r="BH106" s="81">
        <v>-466.55799999999999</v>
      </c>
      <c r="BI106" s="81">
        <v>172.79300000000001</v>
      </c>
      <c r="BJ106" s="81">
        <v>1330.8969999999999</v>
      </c>
      <c r="BK106" s="81">
        <v>895.48800000000006</v>
      </c>
      <c r="BL106" s="81">
        <v>10730.192999999999</v>
      </c>
      <c r="BM106" s="81">
        <v>11049.888999999999</v>
      </c>
      <c r="BN106" s="81">
        <v>11356.037</v>
      </c>
      <c r="BO106" s="81">
        <v>11795.727999999999</v>
      </c>
      <c r="BP106" s="81">
        <v>12465.519</v>
      </c>
      <c r="BQ106" s="81">
        <v>13332.778</v>
      </c>
    </row>
    <row r="107" spans="1:69" x14ac:dyDescent="0.2">
      <c r="A107" s="10" t="s">
        <v>318</v>
      </c>
      <c r="B107" s="26">
        <v>43220.814652777779</v>
      </c>
      <c r="C107" s="91" t="s">
        <v>9</v>
      </c>
      <c r="D107" s="28">
        <v>88.037789000000004</v>
      </c>
      <c r="E107" s="28">
        <v>63.110535999999968</v>
      </c>
      <c r="F107" s="28">
        <v>58.924705000000003</v>
      </c>
      <c r="G107" s="29">
        <v>0.49407263048665251</v>
      </c>
      <c r="H107" s="29">
        <v>0.39497767852898691</v>
      </c>
      <c r="I107" s="91" t="s">
        <v>9</v>
      </c>
      <c r="J107" s="28">
        <v>-5.1205819999999997</v>
      </c>
      <c r="K107" s="28">
        <v>-1.6672189999999993</v>
      </c>
      <c r="L107" s="28">
        <v>-2.4415640000000001</v>
      </c>
      <c r="M107" s="29" t="s">
        <v>281</v>
      </c>
      <c r="N107" s="29" t="s">
        <v>281</v>
      </c>
      <c r="O107" s="92" t="s">
        <v>9</v>
      </c>
      <c r="P107" s="93">
        <v>-12.039795</v>
      </c>
      <c r="Q107" s="94">
        <v>-0.36753500000000017</v>
      </c>
      <c r="R107" s="94">
        <v>-6.0169319999999997</v>
      </c>
      <c r="S107" s="29" t="s">
        <v>281</v>
      </c>
      <c r="T107" s="29" t="s">
        <v>281</v>
      </c>
      <c r="U107" s="25"/>
      <c r="V107" s="25"/>
      <c r="W107" s="25"/>
      <c r="X107" s="25"/>
      <c r="Y107" s="81">
        <v>557</v>
      </c>
      <c r="Z107" s="81">
        <v>330.16562199999998</v>
      </c>
      <c r="AA107" s="81">
        <v>271.09330299999999</v>
      </c>
      <c r="AB107" s="81">
        <v>120.152154</v>
      </c>
      <c r="AC107" s="81">
        <v>87.978227000000004</v>
      </c>
      <c r="AD107" s="81">
        <v>108.941755</v>
      </c>
      <c r="AE107" s="81">
        <v>100.36425800000001</v>
      </c>
      <c r="AF107" s="81">
        <v>16.681919000000001</v>
      </c>
      <c r="AG107" s="81">
        <v>40.462124000000003</v>
      </c>
      <c r="AH107" s="81">
        <v>29.258158000000002</v>
      </c>
      <c r="AI107" s="81">
        <v>22.539553999999999</v>
      </c>
      <c r="AJ107" s="81">
        <v>17.690324</v>
      </c>
      <c r="AK107" s="81">
        <v>10.768825</v>
      </c>
      <c r="AL107" s="81">
        <v>9.8352339999999998</v>
      </c>
      <c r="AM107" s="81">
        <v>-5.2038209999999996</v>
      </c>
      <c r="AN107" s="81">
        <v>10.610127</v>
      </c>
      <c r="AO107" s="81">
        <v>10.054945999999999</v>
      </c>
      <c r="AP107" s="81">
        <v>-4.6924270000000003</v>
      </c>
      <c r="AQ107" s="81">
        <v>-7.4739019999999998</v>
      </c>
      <c r="AR107" s="81">
        <v>21.483598000000001</v>
      </c>
      <c r="AS107" s="81">
        <v>23.310811000000001</v>
      </c>
      <c r="AT107" s="81">
        <v>10.888346</v>
      </c>
      <c r="AU107" s="81">
        <v>7.8381460000000001</v>
      </c>
      <c r="AV107" s="81">
        <v>4.6905549999999998</v>
      </c>
      <c r="AW107" s="81">
        <v>13.126457</v>
      </c>
      <c r="AX107" s="81">
        <v>12.465923999999999</v>
      </c>
      <c r="AY107" s="81">
        <v>-2.4153190000000002</v>
      </c>
      <c r="AZ107" s="81">
        <v>3.6635840000000002</v>
      </c>
      <c r="BA107" s="81">
        <v>9.9461259999999996</v>
      </c>
      <c r="BB107" s="81">
        <v>-0.15815599999999999</v>
      </c>
      <c r="BC107" s="81">
        <v>0.74194800000000005</v>
      </c>
      <c r="BD107" s="81">
        <v>3.1199849999999998</v>
      </c>
      <c r="BE107" s="81">
        <v>0.84886300000000003</v>
      </c>
      <c r="BF107" s="81">
        <v>-20.812380999999998</v>
      </c>
      <c r="BG107" s="81">
        <v>5.7290299999999998</v>
      </c>
      <c r="BH107" s="81">
        <v>58.217965999999997</v>
      </c>
      <c r="BI107" s="81">
        <v>32.409168999999999</v>
      </c>
      <c r="BJ107" s="81">
        <v>3.5598040000000002</v>
      </c>
      <c r="BK107" s="81">
        <v>49.075035999999997</v>
      </c>
      <c r="BL107" s="81">
        <v>108.33837800000001</v>
      </c>
      <c r="BM107" s="81">
        <v>103.69880999999999</v>
      </c>
      <c r="BN107" s="81">
        <v>106.224555</v>
      </c>
      <c r="BO107" s="81">
        <v>106.464817</v>
      </c>
      <c r="BP107" s="81">
        <v>106.027632</v>
      </c>
      <c r="BQ107" s="81">
        <v>95.159541000000004</v>
      </c>
    </row>
    <row r="108" spans="1:69" x14ac:dyDescent="0.2">
      <c r="A108" s="10" t="s">
        <v>71</v>
      </c>
      <c r="B108" s="26">
        <v>43220.81689814815</v>
      </c>
      <c r="C108" s="91" t="s">
        <v>9</v>
      </c>
      <c r="D108" s="28">
        <v>7.3792960000000001</v>
      </c>
      <c r="E108" s="28">
        <v>6.1095269999999999</v>
      </c>
      <c r="F108" s="28">
        <v>0</v>
      </c>
      <c r="G108" s="29" t="s">
        <v>9</v>
      </c>
      <c r="H108" s="29">
        <v>0.207834256236203</v>
      </c>
      <c r="I108" s="91" t="s">
        <v>9</v>
      </c>
      <c r="J108" s="28">
        <v>-9.7311580000000006</v>
      </c>
      <c r="K108" s="28">
        <v>-3.7034219999999998</v>
      </c>
      <c r="L108" s="28">
        <v>-0.90220400000000001</v>
      </c>
      <c r="M108" s="29" t="s">
        <v>281</v>
      </c>
      <c r="N108" s="29" t="s">
        <v>281</v>
      </c>
      <c r="O108" s="92" t="s">
        <v>9</v>
      </c>
      <c r="P108" s="93">
        <v>-76.614759000000006</v>
      </c>
      <c r="Q108" s="94">
        <v>2061.8095800000001</v>
      </c>
      <c r="R108" s="94">
        <v>-29.754446999999999</v>
      </c>
      <c r="S108" s="29" t="s">
        <v>281</v>
      </c>
      <c r="T108" s="29" t="s">
        <v>281</v>
      </c>
      <c r="U108" s="25"/>
      <c r="V108" s="25"/>
      <c r="W108" s="25"/>
      <c r="X108" s="25"/>
      <c r="Y108" s="81">
        <v>1740.1999999999998</v>
      </c>
      <c r="Z108" s="81">
        <v>15.661744000000001</v>
      </c>
      <c r="AA108" s="81">
        <v>71.319545000000005</v>
      </c>
      <c r="AB108" s="81">
        <v>0</v>
      </c>
      <c r="AC108" s="81">
        <v>0</v>
      </c>
      <c r="AD108" s="81">
        <v>7.1451140000000004</v>
      </c>
      <c r="AE108" s="81">
        <v>12.506183999999999</v>
      </c>
      <c r="AF108" s="81">
        <v>0</v>
      </c>
      <c r="AG108" s="81">
        <v>0</v>
      </c>
      <c r="AH108" s="81">
        <v>3.291328</v>
      </c>
      <c r="AI108" s="81">
        <v>3.8537859999999999</v>
      </c>
      <c r="AJ108" s="81">
        <v>1.7340789999999999</v>
      </c>
      <c r="AK108" s="81">
        <v>-4.047866</v>
      </c>
      <c r="AL108" s="81">
        <v>7.3416779999999999</v>
      </c>
      <c r="AM108" s="81">
        <v>-0.904528</v>
      </c>
      <c r="AN108" s="81">
        <v>-1.4380329999999999</v>
      </c>
      <c r="AO108" s="81">
        <v>1.6858470000000001</v>
      </c>
      <c r="AP108" s="81">
        <v>-3.7080090000000001</v>
      </c>
      <c r="AQ108" s="81">
        <v>-9.7332979999999996</v>
      </c>
      <c r="AR108" s="81">
        <v>-4.0388409999999997</v>
      </c>
      <c r="AS108" s="81">
        <v>7.4629529999999997</v>
      </c>
      <c r="AT108" s="81">
        <v>10.461321</v>
      </c>
      <c r="AU108" s="81">
        <v>-0.96355800000000003</v>
      </c>
      <c r="AV108" s="81">
        <v>-0.83345000000000002</v>
      </c>
      <c r="AW108" s="81">
        <v>-1.4359189999999999</v>
      </c>
      <c r="AX108" s="81">
        <v>2.002704</v>
      </c>
      <c r="AY108" s="81">
        <v>1990.0718730000001</v>
      </c>
      <c r="AZ108" s="81">
        <v>116.82404099999999</v>
      </c>
      <c r="BA108" s="81">
        <v>-11.154574</v>
      </c>
      <c r="BB108" s="81">
        <v>-21.003582999999999</v>
      </c>
      <c r="BC108" s="81">
        <v>148.603812</v>
      </c>
      <c r="BD108" s="81">
        <v>-10.331147</v>
      </c>
      <c r="BE108" s="81">
        <v>-31.652113</v>
      </c>
      <c r="BF108" s="81">
        <v>347.879817</v>
      </c>
      <c r="BG108" s="81">
        <v>803.43815199999995</v>
      </c>
      <c r="BH108" s="81">
        <v>541.32277899999997</v>
      </c>
      <c r="BI108" s="81">
        <v>642.66162999999995</v>
      </c>
      <c r="BJ108" s="81">
        <v>776.75502100000006</v>
      </c>
      <c r="BK108" s="81">
        <v>693.31246899999996</v>
      </c>
      <c r="BL108" s="81">
        <v>951.25256300000001</v>
      </c>
      <c r="BM108" s="81">
        <v>921.49811599999998</v>
      </c>
      <c r="BN108" s="81">
        <v>911.16696899999999</v>
      </c>
      <c r="BO108" s="81">
        <v>879.51485600000001</v>
      </c>
      <c r="BP108" s="81">
        <v>2941.3244359999999</v>
      </c>
      <c r="BQ108" s="81">
        <v>2864.7096769999998</v>
      </c>
    </row>
    <row r="109" spans="1:69" x14ac:dyDescent="0.2">
      <c r="A109" s="10" t="s">
        <v>319</v>
      </c>
      <c r="B109" s="26">
        <v>43220.825567129628</v>
      </c>
      <c r="C109" s="91" t="s">
        <v>9</v>
      </c>
      <c r="D109" s="28">
        <v>5.944617</v>
      </c>
      <c r="E109" s="28">
        <v>5.1656630000000021</v>
      </c>
      <c r="F109" s="28">
        <v>5.7792110000000001</v>
      </c>
      <c r="G109" s="29">
        <v>2.8620861913503326E-2</v>
      </c>
      <c r="H109" s="29">
        <v>0.15079458338648832</v>
      </c>
      <c r="I109" s="91" t="s">
        <v>9</v>
      </c>
      <c r="J109" s="28">
        <v>1.5249950000000001</v>
      </c>
      <c r="K109" s="28">
        <v>0.27347799999999989</v>
      </c>
      <c r="L109" s="28">
        <v>2.0515319999999999</v>
      </c>
      <c r="M109" s="29">
        <v>-0.25665551402561593</v>
      </c>
      <c r="N109" s="29">
        <v>4.5762986419382941</v>
      </c>
      <c r="O109" s="92" t="s">
        <v>9</v>
      </c>
      <c r="P109" s="93">
        <v>0.61400200000000005</v>
      </c>
      <c r="Q109" s="94">
        <v>-0.13245499999999932</v>
      </c>
      <c r="R109" s="94">
        <v>1.4350719999999999</v>
      </c>
      <c r="S109" s="29">
        <v>-0.57214550907550277</v>
      </c>
      <c r="T109" s="29" t="s">
        <v>281</v>
      </c>
      <c r="U109" s="25"/>
      <c r="V109" s="25"/>
      <c r="W109" s="25"/>
      <c r="X109" s="25"/>
      <c r="Y109" s="81">
        <v>73.44</v>
      </c>
      <c r="Z109" s="81">
        <v>23.675488000000001</v>
      </c>
      <c r="AA109" s="81">
        <v>21.615483000000001</v>
      </c>
      <c r="AB109" s="81">
        <v>5.9409660000000004</v>
      </c>
      <c r="AC109" s="81">
        <v>6.7896479999999997</v>
      </c>
      <c r="AD109" s="81">
        <v>9.1253309999999992</v>
      </c>
      <c r="AE109" s="81">
        <v>9.4276850000000003</v>
      </c>
      <c r="AF109" s="81">
        <v>2.8312339999999998</v>
      </c>
      <c r="AG109" s="81">
        <v>2.4960819999999999</v>
      </c>
      <c r="AH109" s="81">
        <v>2.8182870000000002</v>
      </c>
      <c r="AI109" s="81">
        <v>0.97972800000000004</v>
      </c>
      <c r="AJ109" s="81">
        <v>2.5030739999999998</v>
      </c>
      <c r="AK109" s="81">
        <v>3.8661970000000001</v>
      </c>
      <c r="AL109" s="81">
        <v>6.4855369999999999</v>
      </c>
      <c r="AM109" s="81">
        <v>1.8716999999999999</v>
      </c>
      <c r="AN109" s="81">
        <v>1.1607099999999999</v>
      </c>
      <c r="AO109" s="81">
        <v>1.3276410000000001</v>
      </c>
      <c r="AP109" s="81">
        <v>-0.49385400000000002</v>
      </c>
      <c r="AQ109" s="81">
        <v>0.66225800000000001</v>
      </c>
      <c r="AR109" s="81">
        <v>5.2438989999999999</v>
      </c>
      <c r="AS109" s="81">
        <v>7.2913139999999999</v>
      </c>
      <c r="AT109" s="81">
        <v>1.3367469999999999</v>
      </c>
      <c r="AU109" s="81">
        <v>1.5391060000000001</v>
      </c>
      <c r="AV109" s="81">
        <v>2.6615709999999999</v>
      </c>
      <c r="AW109" s="81">
        <v>1.358082</v>
      </c>
      <c r="AX109" s="81">
        <v>1.5608070000000001</v>
      </c>
      <c r="AY109" s="81">
        <v>4.0974250000000003</v>
      </c>
      <c r="AZ109" s="81">
        <v>4.6978669999999996</v>
      </c>
      <c r="BA109" s="81">
        <v>0.85855300000000001</v>
      </c>
      <c r="BB109" s="81">
        <v>0.97131000000000001</v>
      </c>
      <c r="BC109" s="81">
        <v>1.7917460000000001</v>
      </c>
      <c r="BD109" s="81">
        <v>1.377467</v>
      </c>
      <c r="BE109" s="81">
        <v>1.417341</v>
      </c>
      <c r="BF109" s="81">
        <v>6.3299890000000003</v>
      </c>
      <c r="BG109" s="81">
        <v>7.397411</v>
      </c>
      <c r="BH109" s="81">
        <v>-3.1445780000000001</v>
      </c>
      <c r="BI109" s="81">
        <v>-0.60094899999999996</v>
      </c>
      <c r="BJ109" s="81">
        <v>-4.1389000000000002E-2</v>
      </c>
      <c r="BK109" s="81">
        <v>1.938642</v>
      </c>
      <c r="BL109" s="81">
        <v>20.020745999999999</v>
      </c>
      <c r="BM109" s="81">
        <v>21.475718000000001</v>
      </c>
      <c r="BN109" s="81">
        <v>39.332016000000003</v>
      </c>
      <c r="BO109" s="81">
        <v>40.677660000000003</v>
      </c>
      <c r="BP109" s="81">
        <v>40.538291000000001</v>
      </c>
      <c r="BQ109" s="81">
        <v>41.076213000000003</v>
      </c>
    </row>
    <row r="110" spans="1:69" x14ac:dyDescent="0.2">
      <c r="A110" s="10" t="s">
        <v>320</v>
      </c>
      <c r="B110" s="26">
        <v>43220.831388888888</v>
      </c>
      <c r="C110" s="91" t="s">
        <v>9</v>
      </c>
      <c r="D110" s="28">
        <v>271.60776350226735</v>
      </c>
      <c r="E110" s="28">
        <v>243.3041546130579</v>
      </c>
      <c r="F110" s="28">
        <v>182.73546609313038</v>
      </c>
      <c r="G110" s="29">
        <v>0.4863439993845724</v>
      </c>
      <c r="H110" s="29">
        <v>0.1163301503594234</v>
      </c>
      <c r="I110" s="91" t="s">
        <v>9</v>
      </c>
      <c r="J110" s="28">
        <v>78.942104628959356</v>
      </c>
      <c r="K110" s="28">
        <v>64.099377033054026</v>
      </c>
      <c r="L110" s="28">
        <v>22.726470706006005</v>
      </c>
      <c r="M110" s="29">
        <v>2.4735751824455985</v>
      </c>
      <c r="N110" s="29">
        <v>0.23155806316575278</v>
      </c>
      <c r="O110" s="92" t="s">
        <v>9</v>
      </c>
      <c r="P110" s="93">
        <v>49.550252853584567</v>
      </c>
      <c r="Q110" s="94">
        <v>14.977655142114003</v>
      </c>
      <c r="R110" s="94">
        <v>-1.1772833971807339</v>
      </c>
      <c r="S110" s="29" t="s">
        <v>281</v>
      </c>
      <c r="T110" s="29">
        <v>2.3082783909384936</v>
      </c>
      <c r="U110" s="25"/>
      <c r="V110" s="25"/>
      <c r="W110" s="25"/>
      <c r="X110" s="25"/>
      <c r="Y110" s="81">
        <v>807.42025102122727</v>
      </c>
      <c r="Z110" s="81">
        <v>837.40044474801255</v>
      </c>
      <c r="AA110" s="81">
        <v>492.56705655554339</v>
      </c>
      <c r="AB110" s="81">
        <v>210.31677808210929</v>
      </c>
      <c r="AC110" s="81">
        <v>201.04404595971502</v>
      </c>
      <c r="AD110" s="81">
        <v>141.55396246340135</v>
      </c>
      <c r="AE110" s="81">
        <v>52.424692766792077</v>
      </c>
      <c r="AF110" s="81">
        <v>99.072453999999993</v>
      </c>
      <c r="AG110" s="81">
        <v>136.366615</v>
      </c>
      <c r="AH110" s="81">
        <v>162.53298699999999</v>
      </c>
      <c r="AI110" s="81">
        <v>273.55964899999998</v>
      </c>
      <c r="AJ110" s="81">
        <v>357.65068200000002</v>
      </c>
      <c r="AK110" s="81">
        <v>125.1480655515679</v>
      </c>
      <c r="AL110" s="81">
        <v>39.615525501445816</v>
      </c>
      <c r="AM110" s="81">
        <v>80.791313000000002</v>
      </c>
      <c r="AN110" s="81">
        <v>115.18807099999999</v>
      </c>
      <c r="AO110" s="81">
        <v>142.604028</v>
      </c>
      <c r="AP110" s="81">
        <v>255.118752</v>
      </c>
      <c r="AQ110" s="81">
        <v>336.59211399999998</v>
      </c>
      <c r="AR110" s="81">
        <v>154.75290477229433</v>
      </c>
      <c r="AS110" s="81">
        <v>66.288011841038326</v>
      </c>
      <c r="AT110" s="81">
        <v>20.017431370849433</v>
      </c>
      <c r="AU110" s="81">
        <v>20.581337392545397</v>
      </c>
      <c r="AV110" s="81">
        <v>21.369251943658451</v>
      </c>
      <c r="AW110" s="81">
        <v>30.815249740283221</v>
      </c>
      <c r="AX110" s="81">
        <v>37.111807292951077</v>
      </c>
      <c r="AY110" s="81">
        <v>53.02393459648183</v>
      </c>
      <c r="AZ110" s="81">
        <v>-26.093999367185496</v>
      </c>
      <c r="BA110" s="81">
        <v>30.984981999999999</v>
      </c>
      <c r="BB110" s="81">
        <v>-20.051497999999999</v>
      </c>
      <c r="BC110" s="81">
        <v>-134.95590200000001</v>
      </c>
      <c r="BD110" s="81">
        <v>110.050484</v>
      </c>
      <c r="BE110" s="81">
        <v>76.026016999999996</v>
      </c>
      <c r="BF110" s="81">
        <v>373.30981629702973</v>
      </c>
      <c r="BG110" s="81">
        <v>368.87099248051777</v>
      </c>
      <c r="BH110" s="81">
        <v>330.16736914750692</v>
      </c>
      <c r="BI110" s="81">
        <v>232.89828540279035</v>
      </c>
      <c r="BJ110" s="81">
        <v>194.19485094001365</v>
      </c>
      <c r="BK110" s="81">
        <v>137.38575744115755</v>
      </c>
      <c r="BL110" s="81">
        <v>471.64884043257553</v>
      </c>
      <c r="BM110" s="81">
        <v>470.3244005631098</v>
      </c>
      <c r="BN110" s="81">
        <v>491.81330369724077</v>
      </c>
      <c r="BO110" s="81">
        <v>507.83903096600756</v>
      </c>
      <c r="BP110" s="81">
        <v>515.92586501629978</v>
      </c>
      <c r="BQ110" s="81">
        <v>565.47611786988421</v>
      </c>
    </row>
    <row r="111" spans="1:69" x14ac:dyDescent="0.2">
      <c r="A111" s="10" t="s">
        <v>321</v>
      </c>
      <c r="B111" s="26">
        <v>43220.831388888888</v>
      </c>
      <c r="C111" s="91" t="s">
        <v>9</v>
      </c>
      <c r="D111" s="28">
        <v>135.03363637565658</v>
      </c>
      <c r="E111" s="28">
        <v>120.96209739760224</v>
      </c>
      <c r="F111" s="28">
        <v>90.849518302336378</v>
      </c>
      <c r="G111" s="29">
        <v>0.48634399938457262</v>
      </c>
      <c r="H111" s="29">
        <v>0.11633015035942385</v>
      </c>
      <c r="I111" s="91" t="s">
        <v>9</v>
      </c>
      <c r="J111" s="28">
        <v>39.247182458048364</v>
      </c>
      <c r="K111" s="28">
        <v>31.867910764322751</v>
      </c>
      <c r="L111" s="28">
        <v>11.298785947225726</v>
      </c>
      <c r="M111" s="29">
        <v>2.4735751824455985</v>
      </c>
      <c r="N111" s="29">
        <v>0.23155806316575256</v>
      </c>
      <c r="O111" s="92" t="s">
        <v>9</v>
      </c>
      <c r="P111" s="93">
        <v>24.634608156540867</v>
      </c>
      <c r="Q111" s="94">
        <v>7.4463528293193342</v>
      </c>
      <c r="R111" s="94">
        <v>-0.58530307129705383</v>
      </c>
      <c r="S111" s="29" t="s">
        <v>281</v>
      </c>
      <c r="T111" s="29">
        <v>2.3082783909384936</v>
      </c>
      <c r="U111" s="25"/>
      <c r="V111" s="25"/>
      <c r="W111" s="25"/>
      <c r="X111" s="25"/>
      <c r="Y111" s="81">
        <v>405.00449403755994</v>
      </c>
      <c r="Z111" s="81">
        <v>416.32546028446745</v>
      </c>
      <c r="AA111" s="81">
        <v>244.88667020371631</v>
      </c>
      <c r="AB111" s="81">
        <v>104.56195717322393</v>
      </c>
      <c r="AC111" s="81">
        <v>99.951887411304895</v>
      </c>
      <c r="AD111" s="81">
        <v>70.375552039979581</v>
      </c>
      <c r="AE111" s="81">
        <v>26.063676563933782</v>
      </c>
      <c r="AF111" s="81">
        <v>99.072453999999993</v>
      </c>
      <c r="AG111" s="81">
        <v>136.366615</v>
      </c>
      <c r="AH111" s="81">
        <v>162.53298699999999</v>
      </c>
      <c r="AI111" s="81">
        <v>273.55964899999998</v>
      </c>
      <c r="AJ111" s="81">
        <v>357.65068200000002</v>
      </c>
      <c r="AK111" s="81">
        <v>62.21912863939982</v>
      </c>
      <c r="AL111" s="81">
        <v>19.695418114762866</v>
      </c>
      <c r="AM111" s="81">
        <v>80.791313000000002</v>
      </c>
      <c r="AN111" s="81">
        <v>115.18807099999999</v>
      </c>
      <c r="AO111" s="81">
        <v>142.604028</v>
      </c>
      <c r="AP111" s="81">
        <v>255.118752</v>
      </c>
      <c r="AQ111" s="81">
        <v>336.59211399999998</v>
      </c>
      <c r="AR111" s="81">
        <v>76.93759265803962</v>
      </c>
      <c r="AS111" s="81">
        <v>32.956021475922448</v>
      </c>
      <c r="AT111" s="81">
        <v>9.9519487736711145</v>
      </c>
      <c r="AU111" s="81">
        <v>10.232302618133664</v>
      </c>
      <c r="AV111" s="81">
        <v>10.624025467356274</v>
      </c>
      <c r="AW111" s="81">
        <v>15.320236706782183</v>
      </c>
      <c r="AX111" s="81">
        <v>18.450659239708969</v>
      </c>
      <c r="AY111" s="81">
        <v>26.361598104496572</v>
      </c>
      <c r="AZ111" s="81">
        <v>-12.973000391079488</v>
      </c>
      <c r="BA111" s="81">
        <v>30.984981999999999</v>
      </c>
      <c r="BB111" s="81">
        <v>-20.051497999999999</v>
      </c>
      <c r="BC111" s="81">
        <v>-134.95590200000001</v>
      </c>
      <c r="BD111" s="81">
        <v>110.050484</v>
      </c>
      <c r="BE111" s="81">
        <v>76.026016999999996</v>
      </c>
      <c r="BF111" s="81">
        <v>185.59624857297374</v>
      </c>
      <c r="BG111" s="81">
        <v>183.38942460945518</v>
      </c>
      <c r="BH111" s="81">
        <v>164.14737153932438</v>
      </c>
      <c r="BI111" s="81">
        <v>115.78867252567228</v>
      </c>
      <c r="BJ111" s="81">
        <v>96.546713355046393</v>
      </c>
      <c r="BK111" s="81">
        <v>68.303270032811696</v>
      </c>
      <c r="BL111" s="81">
        <v>234.48688356598032</v>
      </c>
      <c r="BM111" s="81">
        <v>233.82841957574402</v>
      </c>
      <c r="BN111" s="81">
        <v>244.51193132264493</v>
      </c>
      <c r="BO111" s="81">
        <v>252.47934801487074</v>
      </c>
      <c r="BP111" s="81">
        <v>256.49983179816405</v>
      </c>
      <c r="BQ111" s="81">
        <v>281.13443995470493</v>
      </c>
    </row>
    <row r="112" spans="1:69" x14ac:dyDescent="0.2">
      <c r="A112" s="10" t="s">
        <v>115</v>
      </c>
      <c r="B112" s="26">
        <v>43220.831388888888</v>
      </c>
      <c r="C112" s="91">
        <v>1229.090450304773</v>
      </c>
      <c r="D112" s="28">
        <v>881.86526812178101</v>
      </c>
      <c r="E112" s="28">
        <v>789.96815398907574</v>
      </c>
      <c r="F112" s="28">
        <v>593.31168860433468</v>
      </c>
      <c r="G112" s="29">
        <v>0.48634399938457262</v>
      </c>
      <c r="H112" s="29">
        <v>0.1163301503594234</v>
      </c>
      <c r="I112" s="91">
        <v>336.90388602074296</v>
      </c>
      <c r="J112" s="28">
        <v>256.3118939129065</v>
      </c>
      <c r="K112" s="28">
        <v>208.12002420255362</v>
      </c>
      <c r="L112" s="28">
        <v>73.789073346743578</v>
      </c>
      <c r="M112" s="29">
        <v>2.4735751824455989</v>
      </c>
      <c r="N112" s="29">
        <v>0.23155806316575256</v>
      </c>
      <c r="O112" s="92">
        <v>131.22222222222223</v>
      </c>
      <c r="P112" s="93">
        <v>160.88143598982074</v>
      </c>
      <c r="Q112" s="94">
        <v>48.629957028550393</v>
      </c>
      <c r="R112" s="94">
        <v>-3.8224435315209333</v>
      </c>
      <c r="S112" s="29" t="s">
        <v>281</v>
      </c>
      <c r="T112" s="29">
        <v>2.3082783909384927</v>
      </c>
      <c r="U112" s="25"/>
      <c r="V112" s="25"/>
      <c r="W112" s="25"/>
      <c r="X112" s="25"/>
      <c r="Y112" s="81">
        <v>3175.5198266707307</v>
      </c>
      <c r="Z112" s="81">
        <v>2718.9000719666105</v>
      </c>
      <c r="AA112" s="81">
        <v>1599.2833702402054</v>
      </c>
      <c r="AB112" s="81">
        <v>682.86362474443831</v>
      </c>
      <c r="AC112" s="81">
        <v>652.75660462876181</v>
      </c>
      <c r="AD112" s="81">
        <v>459.60219049646531</v>
      </c>
      <c r="AE112" s="81">
        <v>170.21426466921719</v>
      </c>
      <c r="AF112" s="81">
        <v>99.072453999999993</v>
      </c>
      <c r="AG112" s="81">
        <v>136.366615</v>
      </c>
      <c r="AH112" s="81">
        <v>162.53298699999999</v>
      </c>
      <c r="AI112" s="81">
        <v>273.55964899999998</v>
      </c>
      <c r="AJ112" s="81">
        <v>357.65068200000002</v>
      </c>
      <c r="AK112" s="81">
        <v>406.33496980889635</v>
      </c>
      <c r="AL112" s="81">
        <v>128.62502738374829</v>
      </c>
      <c r="AM112" s="81">
        <v>80.791313000000002</v>
      </c>
      <c r="AN112" s="81">
        <v>115.18807099999999</v>
      </c>
      <c r="AO112" s="81">
        <v>142.604028</v>
      </c>
      <c r="AP112" s="81">
        <v>255.118752</v>
      </c>
      <c r="AQ112" s="81">
        <v>336.59211399999998</v>
      </c>
      <c r="AR112" s="81">
        <v>502.45696256949793</v>
      </c>
      <c r="AS112" s="81">
        <v>215.22615768296725</v>
      </c>
      <c r="AT112" s="81">
        <v>64.993272855457704</v>
      </c>
      <c r="AU112" s="81">
        <v>66.82418198929858</v>
      </c>
      <c r="AV112" s="81">
        <v>69.382409588962076</v>
      </c>
      <c r="AW112" s="81">
        <v>100.05199455290112</v>
      </c>
      <c r="AX112" s="81">
        <v>120.49587046729964</v>
      </c>
      <c r="AY112" s="81">
        <v>172.159903298964</v>
      </c>
      <c r="AZ112" s="81">
        <v>-84.722879241706664</v>
      </c>
      <c r="BA112" s="81">
        <v>30.984981999999999</v>
      </c>
      <c r="BB112" s="81">
        <v>-20.051497999999999</v>
      </c>
      <c r="BC112" s="81">
        <v>-134.95590200000001</v>
      </c>
      <c r="BD112" s="81">
        <v>110.050484</v>
      </c>
      <c r="BE112" s="81">
        <v>76.026016999999996</v>
      </c>
      <c r="BF112" s="81">
        <v>1212.0749311295911</v>
      </c>
      <c r="BG112" s="81">
        <v>1197.6628079096265</v>
      </c>
      <c r="BH112" s="81">
        <v>1071.9985753128101</v>
      </c>
      <c r="BI112" s="81">
        <v>756.18202607128444</v>
      </c>
      <c r="BJ112" s="81">
        <v>630.51840670472893</v>
      </c>
      <c r="BK112" s="81">
        <v>446.06872152588153</v>
      </c>
      <c r="BL112" s="81">
        <v>1531.3653990009318</v>
      </c>
      <c r="BM112" s="81">
        <v>1527.0651628606354</v>
      </c>
      <c r="BN112" s="81">
        <v>1596.8360599795801</v>
      </c>
      <c r="BO112" s="81">
        <v>1648.8689330185703</v>
      </c>
      <c r="BP112" s="81">
        <v>1675.1255391849759</v>
      </c>
      <c r="BQ112" s="81">
        <v>1836.0069751747965</v>
      </c>
    </row>
    <row r="113" spans="1:69" x14ac:dyDescent="0.2">
      <c r="A113" s="10" t="s">
        <v>322</v>
      </c>
      <c r="B113" s="26">
        <v>43220.842546296299</v>
      </c>
      <c r="C113" s="91" t="s">
        <v>9</v>
      </c>
      <c r="D113" s="28">
        <v>12.564404</v>
      </c>
      <c r="E113" s="28">
        <v>33.456140999999995</v>
      </c>
      <c r="F113" s="28">
        <v>12.167149</v>
      </c>
      <c r="G113" s="29">
        <v>3.2649801527046218E-2</v>
      </c>
      <c r="H113" s="29">
        <v>-0.62445148709769005</v>
      </c>
      <c r="I113" s="91" t="s">
        <v>9</v>
      </c>
      <c r="J113" s="28">
        <v>1.7764709999999999</v>
      </c>
      <c r="K113" s="28">
        <v>9.9915780000000005</v>
      </c>
      <c r="L113" s="28">
        <v>-0.47833999999999999</v>
      </c>
      <c r="M113" s="29" t="s">
        <v>281</v>
      </c>
      <c r="N113" s="29">
        <v>-0.8222031595009317</v>
      </c>
      <c r="O113" s="92" t="s">
        <v>9</v>
      </c>
      <c r="P113" s="93">
        <v>-1.257558</v>
      </c>
      <c r="Q113" s="94">
        <v>6.4810850000000002</v>
      </c>
      <c r="R113" s="94">
        <v>-1.6674100000000001</v>
      </c>
      <c r="S113" s="29" t="s">
        <v>281</v>
      </c>
      <c r="T113" s="29" t="s">
        <v>281</v>
      </c>
      <c r="U113" s="25"/>
      <c r="V113" s="25"/>
      <c r="W113" s="25"/>
      <c r="X113" s="25"/>
      <c r="Y113" s="81">
        <v>24.888000000000002</v>
      </c>
      <c r="Z113" s="81">
        <v>67.058605999999997</v>
      </c>
      <c r="AA113" s="81">
        <v>71.356314999999995</v>
      </c>
      <c r="AB113" s="81">
        <v>12.35642</v>
      </c>
      <c r="AC113" s="81">
        <v>9.0788960000000003</v>
      </c>
      <c r="AD113" s="81">
        <v>13.910651</v>
      </c>
      <c r="AE113" s="81">
        <v>8.8644809999999996</v>
      </c>
      <c r="AF113" s="81">
        <v>-0.382247</v>
      </c>
      <c r="AG113" s="81">
        <v>1.942763</v>
      </c>
      <c r="AH113" s="81">
        <v>-1.5470269999999999</v>
      </c>
      <c r="AI113" s="81">
        <v>12.071752</v>
      </c>
      <c r="AJ113" s="81">
        <v>2.0192749999999999</v>
      </c>
      <c r="AK113" s="81">
        <v>9.6921130000000009</v>
      </c>
      <c r="AL113" s="81">
        <v>3.9915940000000001</v>
      </c>
      <c r="AM113" s="81">
        <v>-0.92193400000000003</v>
      </c>
      <c r="AN113" s="81">
        <v>1.4202809999999999</v>
      </c>
      <c r="AO113" s="81">
        <v>-2.4389729999999998</v>
      </c>
      <c r="AP113" s="81">
        <v>10.030174000000001</v>
      </c>
      <c r="AQ113" s="81">
        <v>1.463241</v>
      </c>
      <c r="AR113" s="81">
        <v>10.63442</v>
      </c>
      <c r="AS113" s="81">
        <v>5.49282</v>
      </c>
      <c r="AT113" s="81">
        <v>1.073229</v>
      </c>
      <c r="AU113" s="81">
        <v>1.56572</v>
      </c>
      <c r="AV113" s="81">
        <v>0.71152700000000002</v>
      </c>
      <c r="AW113" s="81">
        <v>1.4202809999999999</v>
      </c>
      <c r="AX113" s="81">
        <v>-0.299099</v>
      </c>
      <c r="AY113" s="81">
        <v>2.9078050000000002</v>
      </c>
      <c r="AZ113" s="81">
        <v>-2.5852879999999998</v>
      </c>
      <c r="BA113" s="81">
        <v>-0.53858499999999998</v>
      </c>
      <c r="BB113" s="81">
        <v>0.44186199999999998</v>
      </c>
      <c r="BC113" s="81">
        <v>-1.9119280000000001</v>
      </c>
      <c r="BD113" s="81">
        <v>-0.88481900000000002</v>
      </c>
      <c r="BE113" s="81">
        <v>-2.4580579999999999</v>
      </c>
      <c r="BF113" s="81">
        <v>30.786874999999998</v>
      </c>
      <c r="BG113" s="81">
        <v>31.892288000000001</v>
      </c>
      <c r="BH113" s="81">
        <v>36.084384</v>
      </c>
      <c r="BI113" s="81">
        <v>35.721870000000003</v>
      </c>
      <c r="BJ113" s="81">
        <v>28.719158</v>
      </c>
      <c r="BK113" s="81">
        <v>30.076191999999999</v>
      </c>
      <c r="BL113" s="81">
        <v>23.385892999999999</v>
      </c>
      <c r="BM113" s="81">
        <v>21.680416999999998</v>
      </c>
      <c r="BN113" s="81">
        <v>19.97823</v>
      </c>
      <c r="BO113" s="81">
        <v>19.250695</v>
      </c>
      <c r="BP113" s="81">
        <v>25.718889999999998</v>
      </c>
      <c r="BQ113" s="81">
        <v>24.505625999999999</v>
      </c>
    </row>
    <row r="114" spans="1:69" x14ac:dyDescent="0.2">
      <c r="A114" s="10" t="s">
        <v>323</v>
      </c>
      <c r="B114" s="26">
        <v>43220.845601851855</v>
      </c>
      <c r="C114" s="91" t="s">
        <v>9</v>
      </c>
      <c r="D114" s="28">
        <v>48.671478999999998</v>
      </c>
      <c r="E114" s="28">
        <v>43.744482999999988</v>
      </c>
      <c r="F114" s="28">
        <v>32.587007999999997</v>
      </c>
      <c r="G114" s="29">
        <v>0.49358538838545729</v>
      </c>
      <c r="H114" s="29">
        <v>0.11263125455157419</v>
      </c>
      <c r="I114" s="91" t="s">
        <v>9</v>
      </c>
      <c r="J114" s="28">
        <v>5.059558</v>
      </c>
      <c r="K114" s="28">
        <v>3.9999310000000001</v>
      </c>
      <c r="L114" s="28">
        <v>4.3985909999999997</v>
      </c>
      <c r="M114" s="29">
        <v>0.15026789260470008</v>
      </c>
      <c r="N114" s="29">
        <v>0.26491131972026505</v>
      </c>
      <c r="O114" s="92" t="s">
        <v>9</v>
      </c>
      <c r="P114" s="93">
        <v>2.6532529999999999</v>
      </c>
      <c r="Q114" s="94">
        <v>2.6750519999999991</v>
      </c>
      <c r="R114" s="94">
        <v>1.9916970000000001</v>
      </c>
      <c r="S114" s="29">
        <v>0.33215694957616537</v>
      </c>
      <c r="T114" s="29">
        <v>-8.1490004680280226E-3</v>
      </c>
      <c r="U114" s="25"/>
      <c r="V114" s="25"/>
      <c r="W114" s="25"/>
      <c r="X114" s="25"/>
      <c r="Y114" s="81">
        <v>83.4</v>
      </c>
      <c r="Z114" s="81">
        <v>149.18265299999999</v>
      </c>
      <c r="AA114" s="81">
        <v>113.643299</v>
      </c>
      <c r="AB114" s="81">
        <v>33.753622</v>
      </c>
      <c r="AC114" s="81">
        <v>39.097540000000002</v>
      </c>
      <c r="AD114" s="81">
        <v>30.916436000000001</v>
      </c>
      <c r="AE114" s="81">
        <v>19.087778</v>
      </c>
      <c r="AF114" s="81">
        <v>7.0112370000000004</v>
      </c>
      <c r="AG114" s="81">
        <v>9.7843389999999992</v>
      </c>
      <c r="AH114" s="81">
        <v>8.6370799999999992</v>
      </c>
      <c r="AI114" s="81">
        <v>8.6828409999999998</v>
      </c>
      <c r="AJ114" s="81">
        <v>9.0524749999999994</v>
      </c>
      <c r="AK114" s="81">
        <v>13.901033999999999</v>
      </c>
      <c r="AL114" s="81">
        <v>3.8388800000000001</v>
      </c>
      <c r="AM114" s="81">
        <v>3.6121379999999998</v>
      </c>
      <c r="AN114" s="81">
        <v>2.849113</v>
      </c>
      <c r="AO114" s="81">
        <v>5.1009120000000001</v>
      </c>
      <c r="AP114" s="81">
        <v>3.294378</v>
      </c>
      <c r="AQ114" s="81">
        <v>4.0648530000000003</v>
      </c>
      <c r="AR114" s="81">
        <v>17.160913000000001</v>
      </c>
      <c r="AS114" s="81">
        <v>6.9657</v>
      </c>
      <c r="AT114" s="81">
        <v>2.261117</v>
      </c>
      <c r="AU114" s="81">
        <v>2.985951</v>
      </c>
      <c r="AV114" s="81">
        <v>0.52480300000000002</v>
      </c>
      <c r="AW114" s="81">
        <v>2.6896490000000002</v>
      </c>
      <c r="AX114" s="81">
        <v>6.0727419999999999</v>
      </c>
      <c r="AY114" s="81">
        <v>8.6412879999999994</v>
      </c>
      <c r="AZ114" s="81">
        <v>-0.70105499999999998</v>
      </c>
      <c r="BA114" s="81">
        <v>0.99029299999999998</v>
      </c>
      <c r="BB114" s="81">
        <v>-0.84057199999999999</v>
      </c>
      <c r="BC114" s="81">
        <v>-7.0883000000000002E-2</v>
      </c>
      <c r="BD114" s="81">
        <v>0.2104</v>
      </c>
      <c r="BE114" s="81">
        <v>3.0291739999999998</v>
      </c>
      <c r="BF114" s="81">
        <v>25.517782</v>
      </c>
      <c r="BG114" s="81">
        <v>25.186149</v>
      </c>
      <c r="BH114" s="81">
        <v>25.488130999999999</v>
      </c>
      <c r="BI114" s="81">
        <v>24.632436999999999</v>
      </c>
      <c r="BJ114" s="81">
        <v>25.529874</v>
      </c>
      <c r="BK114" s="81">
        <v>22.897075999999998</v>
      </c>
      <c r="BL114" s="81">
        <v>14.627528</v>
      </c>
      <c r="BM114" s="81">
        <v>17.094619000000002</v>
      </c>
      <c r="BN114" s="81">
        <v>17.458850000000002</v>
      </c>
      <c r="BO114" s="81">
        <v>20.750294</v>
      </c>
      <c r="BP114" s="81">
        <v>45.630381</v>
      </c>
      <c r="BQ114" s="81">
        <v>48.154539</v>
      </c>
    </row>
    <row r="115" spans="1:69" x14ac:dyDescent="0.2">
      <c r="A115" s="10" t="s">
        <v>44</v>
      </c>
      <c r="B115" s="26">
        <v>43220.865115740744</v>
      </c>
      <c r="C115" s="91" t="s">
        <v>9</v>
      </c>
      <c r="D115" s="28">
        <v>0.77712400000000004</v>
      </c>
      <c r="E115" s="28">
        <v>0.75028799999999984</v>
      </c>
      <c r="F115" s="28">
        <v>0.81588899999999998</v>
      </c>
      <c r="G115" s="29">
        <v>-4.7512590560725765E-2</v>
      </c>
      <c r="H115" s="29">
        <v>3.5767598575480619E-2</v>
      </c>
      <c r="I115" s="91" t="s">
        <v>9</v>
      </c>
      <c r="J115" s="28">
        <v>-1.8493379999999999</v>
      </c>
      <c r="K115" s="28">
        <v>-2.5209989999999998</v>
      </c>
      <c r="L115" s="28">
        <v>-2.0225749999999998</v>
      </c>
      <c r="M115" s="29" t="s">
        <v>281</v>
      </c>
      <c r="N115" s="29" t="s">
        <v>281</v>
      </c>
      <c r="O115" s="92" t="s">
        <v>9</v>
      </c>
      <c r="P115" s="93">
        <v>-1.4169499999999999</v>
      </c>
      <c r="Q115" s="94">
        <v>66.861921999999993</v>
      </c>
      <c r="R115" s="94">
        <v>2.3978730000000001</v>
      </c>
      <c r="S115" s="29" t="s">
        <v>281</v>
      </c>
      <c r="T115" s="29" t="s">
        <v>281</v>
      </c>
      <c r="U115" s="25"/>
      <c r="V115" s="25"/>
      <c r="W115" s="25"/>
      <c r="X115" s="25"/>
      <c r="Y115" s="81">
        <v>517.65</v>
      </c>
      <c r="Z115" s="81">
        <v>3.22377</v>
      </c>
      <c r="AA115" s="81">
        <v>3.0944150000000001</v>
      </c>
      <c r="AB115" s="81">
        <v>0.82900399999999996</v>
      </c>
      <c r="AC115" s="81">
        <v>0.82858900000000002</v>
      </c>
      <c r="AD115" s="81">
        <v>2.2202310000000001</v>
      </c>
      <c r="AE115" s="81">
        <v>2.2952340000000002</v>
      </c>
      <c r="AF115" s="81">
        <v>0.58165900000000004</v>
      </c>
      <c r="AG115" s="81">
        <v>0.61810299999999996</v>
      </c>
      <c r="AH115" s="81">
        <v>0.72750199999999998</v>
      </c>
      <c r="AI115" s="81">
        <v>0.29296699999999998</v>
      </c>
      <c r="AJ115" s="81">
        <v>0.57255800000000001</v>
      </c>
      <c r="AK115" s="81">
        <v>-7.033849</v>
      </c>
      <c r="AL115" s="81">
        <v>-13.468049000000001</v>
      </c>
      <c r="AM115" s="81">
        <v>-2.0735480000000002</v>
      </c>
      <c r="AN115" s="81">
        <v>-1.1370420000000001</v>
      </c>
      <c r="AO115" s="81">
        <v>-1.2388189999999999</v>
      </c>
      <c r="AP115" s="81">
        <v>-2.5844399999999998</v>
      </c>
      <c r="AQ115" s="81">
        <v>-1.9562280000000001</v>
      </c>
      <c r="AR115" s="81">
        <v>-6.8162399999999996</v>
      </c>
      <c r="AS115" s="81">
        <v>-13.293863</v>
      </c>
      <c r="AT115" s="81">
        <v>-2.6783459999999999</v>
      </c>
      <c r="AU115" s="81">
        <v>-7.3163629999999999</v>
      </c>
      <c r="AV115" s="81">
        <v>-1.5226999999999999</v>
      </c>
      <c r="AW115" s="81">
        <v>-1.085329</v>
      </c>
      <c r="AX115" s="81">
        <v>-1.1873370000000001</v>
      </c>
      <c r="AY115" s="81">
        <v>75.356624999999994</v>
      </c>
      <c r="AZ115" s="81">
        <v>42.424824999999998</v>
      </c>
      <c r="BA115" s="81">
        <v>5.1101289999999997</v>
      </c>
      <c r="BB115" s="81">
        <v>-0.66283400000000003</v>
      </c>
      <c r="BC115" s="81">
        <v>31.656801000000002</v>
      </c>
      <c r="BD115" s="81">
        <v>2.311337</v>
      </c>
      <c r="BE115" s="81">
        <v>3.7854930000000002</v>
      </c>
      <c r="BF115" s="81">
        <v>-188.22004200000001</v>
      </c>
      <c r="BG115" s="81">
        <v>-119.378638</v>
      </c>
      <c r="BH115" s="81">
        <v>-98.628342000000004</v>
      </c>
      <c r="BI115" s="81">
        <v>-68.449003000000005</v>
      </c>
      <c r="BJ115" s="81">
        <v>-29.498804</v>
      </c>
      <c r="BK115" s="81">
        <v>65.364165</v>
      </c>
      <c r="BL115" s="81">
        <v>864.98281199999997</v>
      </c>
      <c r="BM115" s="81">
        <v>867.38224300000002</v>
      </c>
      <c r="BN115" s="81">
        <v>869.68558800000005</v>
      </c>
      <c r="BO115" s="81">
        <v>873.53306099999998</v>
      </c>
      <c r="BP115" s="81">
        <v>940.32070799999997</v>
      </c>
      <c r="BQ115" s="81">
        <v>938.85584100000005</v>
      </c>
    </row>
    <row r="116" spans="1:69" x14ac:dyDescent="0.2">
      <c r="A116" s="10" t="s">
        <v>324</v>
      </c>
      <c r="B116" s="26">
        <v>43220.874224537038</v>
      </c>
      <c r="C116" s="91" t="s">
        <v>9</v>
      </c>
      <c r="D116" s="28">
        <v>50.584308</v>
      </c>
      <c r="E116" s="28">
        <v>49.806371999999982</v>
      </c>
      <c r="F116" s="28">
        <v>46.278782999999997</v>
      </c>
      <c r="G116" s="29">
        <v>9.3034533773284522E-2</v>
      </c>
      <c r="H116" s="29">
        <v>1.5619206313602252E-2</v>
      </c>
      <c r="I116" s="91" t="s">
        <v>9</v>
      </c>
      <c r="J116" s="28">
        <v>1.9793559999999999</v>
      </c>
      <c r="K116" s="28">
        <v>2.018046</v>
      </c>
      <c r="L116" s="28">
        <v>1.9965269999999999</v>
      </c>
      <c r="M116" s="29">
        <v>-8.6004346547779997E-3</v>
      </c>
      <c r="N116" s="29">
        <v>-1.9172010945241125E-2</v>
      </c>
      <c r="O116" s="92" t="s">
        <v>9</v>
      </c>
      <c r="P116" s="93">
        <v>8.8327729999999995</v>
      </c>
      <c r="Q116" s="94">
        <v>24.920336000000002</v>
      </c>
      <c r="R116" s="94">
        <v>8.4662220000000001</v>
      </c>
      <c r="S116" s="29">
        <v>4.3295699073329308E-2</v>
      </c>
      <c r="T116" s="29">
        <v>-0.64555963450894094</v>
      </c>
      <c r="U116" s="25"/>
      <c r="V116" s="25"/>
      <c r="W116" s="25"/>
      <c r="X116" s="25"/>
      <c r="Y116" s="81">
        <v>519.75</v>
      </c>
      <c r="Z116" s="81">
        <v>192.48961199999999</v>
      </c>
      <c r="AA116" s="81">
        <v>189.89493300000001</v>
      </c>
      <c r="AB116" s="81">
        <v>48.303139000000002</v>
      </c>
      <c r="AC116" s="81">
        <v>48.101317999999999</v>
      </c>
      <c r="AD116" s="81">
        <v>77.479048000000006</v>
      </c>
      <c r="AE116" s="81">
        <v>75.141388000000006</v>
      </c>
      <c r="AF116" s="81">
        <v>16.713493</v>
      </c>
      <c r="AG116" s="81">
        <v>19.843440000000001</v>
      </c>
      <c r="AH116" s="81">
        <v>21.36937</v>
      </c>
      <c r="AI116" s="81">
        <v>19.552745000000002</v>
      </c>
      <c r="AJ116" s="81">
        <v>22.440570000000001</v>
      </c>
      <c r="AK116" s="81">
        <v>10.946961</v>
      </c>
      <c r="AL116" s="81">
        <v>17.250751000000001</v>
      </c>
      <c r="AM116" s="81">
        <v>1.554284</v>
      </c>
      <c r="AN116" s="81">
        <v>4.6498390000000001</v>
      </c>
      <c r="AO116" s="81">
        <v>3.1191719999999998</v>
      </c>
      <c r="AP116" s="81">
        <v>1.6236660000000001</v>
      </c>
      <c r="AQ116" s="81">
        <v>1.56671</v>
      </c>
      <c r="AR116" s="81">
        <v>12.547561999999999</v>
      </c>
      <c r="AS116" s="81">
        <v>19.20054</v>
      </c>
      <c r="AT116" s="81">
        <v>9.1016770000000005</v>
      </c>
      <c r="AU116" s="81">
        <v>6.0410789999999999</v>
      </c>
      <c r="AV116" s="81">
        <v>0.47834599999999999</v>
      </c>
      <c r="AW116" s="81">
        <v>5.0335320000000001</v>
      </c>
      <c r="AX116" s="81">
        <v>3.499457</v>
      </c>
      <c r="AY116" s="81">
        <v>42.977001000000001</v>
      </c>
      <c r="AZ116" s="81">
        <v>88.224092999999996</v>
      </c>
      <c r="BA116" s="81">
        <v>11.350231000000001</v>
      </c>
      <c r="BB116" s="81">
        <v>10.777950000000001</v>
      </c>
      <c r="BC116" s="81">
        <v>62.895812999999997</v>
      </c>
      <c r="BD116" s="81">
        <v>2.639329</v>
      </c>
      <c r="BE116" s="81">
        <v>6.9511139999999996</v>
      </c>
      <c r="BF116" s="81">
        <v>-177.80723599999999</v>
      </c>
      <c r="BG116" s="81">
        <v>-183.78523300000001</v>
      </c>
      <c r="BH116" s="81">
        <v>-181.97517500000001</v>
      </c>
      <c r="BI116" s="81">
        <v>-169.55900500000001</v>
      </c>
      <c r="BJ116" s="81">
        <v>-114.83445399999999</v>
      </c>
      <c r="BK116" s="81">
        <v>-122.944756</v>
      </c>
      <c r="BL116" s="81">
        <v>448.64718099999999</v>
      </c>
      <c r="BM116" s="81">
        <v>457.11340300000001</v>
      </c>
      <c r="BN116" s="81">
        <v>459.75273199999998</v>
      </c>
      <c r="BO116" s="81">
        <v>466.703846</v>
      </c>
      <c r="BP116" s="81">
        <v>459.06728700000002</v>
      </c>
      <c r="BQ116" s="81">
        <v>467.90006</v>
      </c>
    </row>
    <row r="117" spans="1:69" x14ac:dyDescent="0.2">
      <c r="A117" s="10" t="s">
        <v>325</v>
      </c>
      <c r="B117" s="26">
        <v>43220.882743055554</v>
      </c>
      <c r="C117" s="91" t="s">
        <v>9</v>
      </c>
      <c r="D117" s="28">
        <v>0</v>
      </c>
      <c r="E117" s="28">
        <v>0</v>
      </c>
      <c r="F117" s="28">
        <v>0</v>
      </c>
      <c r="G117" s="29" t="s">
        <v>281</v>
      </c>
      <c r="H117" s="29" t="s">
        <v>281</v>
      </c>
      <c r="I117" s="91" t="s">
        <v>9</v>
      </c>
      <c r="J117" s="28">
        <v>-0.200965</v>
      </c>
      <c r="K117" s="28">
        <v>-7.7924000000000021E-2</v>
      </c>
      <c r="L117" s="28">
        <v>-7.2286000000000003E-2</v>
      </c>
      <c r="M117" s="29" t="s">
        <v>281</v>
      </c>
      <c r="N117" s="29" t="s">
        <v>281</v>
      </c>
      <c r="O117" s="92" t="s">
        <v>9</v>
      </c>
      <c r="P117" s="93">
        <v>1.6546510000000001</v>
      </c>
      <c r="Q117" s="94">
        <v>195.35844</v>
      </c>
      <c r="R117" s="94">
        <v>-4.6232000000000002E-2</v>
      </c>
      <c r="S117" s="29" t="s">
        <v>281</v>
      </c>
      <c r="T117" s="29">
        <v>-0.99153017909029162</v>
      </c>
      <c r="U117" s="25"/>
      <c r="V117" s="25"/>
      <c r="W117" s="25"/>
      <c r="X117" s="25"/>
      <c r="Y117" s="81">
        <v>116.64000000000001</v>
      </c>
      <c r="Z117" s="81">
        <v>0</v>
      </c>
      <c r="AA117" s="81">
        <v>0</v>
      </c>
      <c r="AB117" s="81">
        <v>0</v>
      </c>
      <c r="AC117" s="81">
        <v>0</v>
      </c>
      <c r="AD117" s="81">
        <v>0</v>
      </c>
      <c r="AE117" s="81">
        <v>0</v>
      </c>
      <c r="AF117" s="81">
        <v>0</v>
      </c>
      <c r="AG117" s="81">
        <v>0</v>
      </c>
      <c r="AH117" s="81">
        <v>0</v>
      </c>
      <c r="AI117" s="81">
        <v>0</v>
      </c>
      <c r="AJ117" s="81">
        <v>0</v>
      </c>
      <c r="AK117" s="81">
        <v>-0.31909599999999999</v>
      </c>
      <c r="AL117" s="81">
        <v>-0.21445900000000001</v>
      </c>
      <c r="AM117" s="81">
        <v>-7.2821999999999998E-2</v>
      </c>
      <c r="AN117" s="81">
        <v>-5.4394999999999999E-2</v>
      </c>
      <c r="AO117" s="81">
        <v>-0.113955</v>
      </c>
      <c r="AP117" s="81">
        <v>-7.7923999999999993E-2</v>
      </c>
      <c r="AQ117" s="81">
        <v>-0.200965</v>
      </c>
      <c r="AR117" s="81">
        <v>-0.31856000000000001</v>
      </c>
      <c r="AS117" s="81">
        <v>-0.210281</v>
      </c>
      <c r="AT117" s="81">
        <v>-3.0218999999999999E-2</v>
      </c>
      <c r="AU117" s="81">
        <v>-8.2163E-2</v>
      </c>
      <c r="AV117" s="81">
        <v>-4.9700000000000001E-2</v>
      </c>
      <c r="AW117" s="81">
        <v>-5.4394999999999999E-2</v>
      </c>
      <c r="AX117" s="81">
        <v>-0.113955</v>
      </c>
      <c r="AY117" s="81">
        <v>206.95870400000001</v>
      </c>
      <c r="AZ117" s="81">
        <v>37.083958000000003</v>
      </c>
      <c r="BA117" s="81">
        <v>-8.8429999999999995E-2</v>
      </c>
      <c r="BB117" s="81">
        <v>0.121672</v>
      </c>
      <c r="BC117" s="81">
        <v>37.156837000000003</v>
      </c>
      <c r="BD117" s="81">
        <v>11.762625</v>
      </c>
      <c r="BE117" s="81">
        <v>-0.116129</v>
      </c>
      <c r="BF117" s="81">
        <v>-1.155E-3</v>
      </c>
      <c r="BG117" s="81">
        <v>-1.2229999999999999E-3</v>
      </c>
      <c r="BH117" s="81">
        <v>-1.428E-3</v>
      </c>
      <c r="BI117" s="81">
        <v>-1.9250000000000001E-3</v>
      </c>
      <c r="BJ117" s="81">
        <v>-3.4880000000000002E-3</v>
      </c>
      <c r="BK117" s="81">
        <v>-0.145625</v>
      </c>
      <c r="BL117" s="81">
        <v>43.464576000000001</v>
      </c>
      <c r="BM117" s="81">
        <v>44.291144000000003</v>
      </c>
      <c r="BN117" s="81">
        <v>55.966489000000003</v>
      </c>
      <c r="BO117" s="81">
        <v>55.675800000000002</v>
      </c>
      <c r="BP117" s="81">
        <v>250.72875999999999</v>
      </c>
      <c r="BQ117" s="81">
        <v>249.774191</v>
      </c>
    </row>
    <row r="118" spans="1:69" x14ac:dyDescent="0.2">
      <c r="A118" s="10" t="s">
        <v>326</v>
      </c>
      <c r="B118" s="26">
        <v>43220.889074074075</v>
      </c>
      <c r="C118" s="91" t="s">
        <v>9</v>
      </c>
      <c r="D118" s="28">
        <v>1614.6790000000001</v>
      </c>
      <c r="E118" s="28">
        <v>1493.9499999999998</v>
      </c>
      <c r="F118" s="28">
        <v>1341.9860000000001</v>
      </c>
      <c r="G118" s="29">
        <v>0.20320107661331788</v>
      </c>
      <c r="H118" s="29">
        <v>8.0811941497372919E-2</v>
      </c>
      <c r="I118" s="91" t="s">
        <v>9</v>
      </c>
      <c r="J118" s="28">
        <v>1614.6790000000001</v>
      </c>
      <c r="K118" s="28">
        <v>490.77400000000011</v>
      </c>
      <c r="L118" s="28">
        <v>534.20399999999995</v>
      </c>
      <c r="M118" s="29">
        <v>2.0225887488674741</v>
      </c>
      <c r="N118" s="29">
        <v>2.2900663034309066</v>
      </c>
      <c r="O118" s="92" t="s">
        <v>9</v>
      </c>
      <c r="P118" s="93">
        <v>528.71799999999996</v>
      </c>
      <c r="Q118" s="94">
        <v>370.56799999999998</v>
      </c>
      <c r="R118" s="94">
        <v>421.839</v>
      </c>
      <c r="S118" s="29">
        <v>0.25336443524662244</v>
      </c>
      <c r="T118" s="29">
        <v>0.42677727164784862</v>
      </c>
      <c r="U118" s="25"/>
      <c r="V118" s="25"/>
      <c r="W118" s="25"/>
      <c r="X118" s="25"/>
      <c r="Y118" s="81">
        <v>18090</v>
      </c>
      <c r="Z118" s="81">
        <v>5651.6009999999997</v>
      </c>
      <c r="AA118" s="81">
        <v>4504.1030000000001</v>
      </c>
      <c r="AB118" s="81">
        <v>1414.971</v>
      </c>
      <c r="AC118" s="81">
        <v>1400.694</v>
      </c>
      <c r="AD118" s="81">
        <v>0</v>
      </c>
      <c r="AE118" s="81">
        <v>0</v>
      </c>
      <c r="AF118" s="81">
        <v>0</v>
      </c>
      <c r="AG118" s="81">
        <v>0</v>
      </c>
      <c r="AH118" s="81">
        <v>0</v>
      </c>
      <c r="AI118" s="81">
        <v>0</v>
      </c>
      <c r="AJ118" s="81">
        <v>0</v>
      </c>
      <c r="AK118" s="81">
        <v>0</v>
      </c>
      <c r="AL118" s="81">
        <v>0</v>
      </c>
      <c r="AM118" s="81">
        <v>658.98299999999995</v>
      </c>
      <c r="AN118" s="81">
        <v>783.19600000000003</v>
      </c>
      <c r="AO118" s="81">
        <v>772.85699999999997</v>
      </c>
      <c r="AP118" s="81">
        <v>742.96699999999998</v>
      </c>
      <c r="AQ118" s="81">
        <v>831.95799999999997</v>
      </c>
      <c r="AR118" s="81">
        <v>0</v>
      </c>
      <c r="AS118" s="81">
        <v>0</v>
      </c>
      <c r="AT118" s="81">
        <v>72974.784</v>
      </c>
      <c r="AU118" s="81">
        <v>-72847.788</v>
      </c>
      <c r="AV118" s="81">
        <v>63.643999999999998</v>
      </c>
      <c r="AW118" s="81">
        <v>63.411999999999999</v>
      </c>
      <c r="AX118" s="81">
        <v>63.543999999999997</v>
      </c>
      <c r="AY118" s="81">
        <v>1603.441</v>
      </c>
      <c r="AZ118" s="81">
        <v>1203.4100000000001</v>
      </c>
      <c r="BA118" s="81">
        <v>15.366</v>
      </c>
      <c r="BB118" s="81">
        <v>0</v>
      </c>
      <c r="BC118" s="81">
        <v>33.517000000000003</v>
      </c>
      <c r="BD118" s="81">
        <v>0</v>
      </c>
      <c r="BE118" s="81">
        <v>0</v>
      </c>
      <c r="BF118" s="81">
        <v>0</v>
      </c>
      <c r="BG118" s="81">
        <v>0</v>
      </c>
      <c r="BH118" s="81">
        <v>0</v>
      </c>
      <c r="BI118" s="81">
        <v>0</v>
      </c>
      <c r="BJ118" s="81">
        <v>0</v>
      </c>
      <c r="BK118" s="81">
        <v>0</v>
      </c>
      <c r="BL118" s="81">
        <v>10126.328</v>
      </c>
      <c r="BM118" s="81">
        <v>10741.573</v>
      </c>
      <c r="BN118" s="81">
        <v>11211.569</v>
      </c>
      <c r="BO118" s="81">
        <v>11667.460999999999</v>
      </c>
      <c r="BP118" s="81">
        <v>12155.402</v>
      </c>
      <c r="BQ118" s="81">
        <v>12734.623</v>
      </c>
    </row>
    <row r="119" spans="1:69" x14ac:dyDescent="0.2">
      <c r="A119" s="10" t="s">
        <v>162</v>
      </c>
      <c r="B119" s="26">
        <v>43220.895543981482</v>
      </c>
      <c r="C119" s="91" t="s">
        <v>183</v>
      </c>
      <c r="D119" s="28">
        <v>1048.1200650000001</v>
      </c>
      <c r="E119" s="28">
        <v>1036.1193060000001</v>
      </c>
      <c r="F119" s="28">
        <v>993.56826100000001</v>
      </c>
      <c r="G119" s="29">
        <v>5.4904938232522849E-2</v>
      </c>
      <c r="H119" s="29">
        <v>1.1582410375432284E-2</v>
      </c>
      <c r="I119" s="91" t="s">
        <v>183</v>
      </c>
      <c r="J119" s="28">
        <v>142.102778</v>
      </c>
      <c r="K119" s="28">
        <v>133.05502900000002</v>
      </c>
      <c r="L119" s="28">
        <v>106.430639</v>
      </c>
      <c r="M119" s="29">
        <v>0.33516794914667392</v>
      </c>
      <c r="N119" s="29">
        <v>6.8000052820250678E-2</v>
      </c>
      <c r="O119" s="92" t="s">
        <v>183</v>
      </c>
      <c r="P119" s="93">
        <v>109.106767</v>
      </c>
      <c r="Q119" s="94">
        <v>85.406984000000008</v>
      </c>
      <c r="R119" s="94">
        <v>61.746913999999997</v>
      </c>
      <c r="S119" s="29">
        <v>0.76699951353034446</v>
      </c>
      <c r="T119" s="29">
        <v>0.27749233013543706</v>
      </c>
      <c r="U119" s="25"/>
      <c r="V119" s="25"/>
      <c r="W119" s="25"/>
      <c r="X119" s="25"/>
      <c r="Y119" s="81">
        <v>2140.0000000000005</v>
      </c>
      <c r="Z119" s="81">
        <v>462.21079600000002</v>
      </c>
      <c r="AA119" s="81">
        <v>292.057906</v>
      </c>
      <c r="AB119" s="81">
        <v>151.29459399999999</v>
      </c>
      <c r="AC119" s="81">
        <v>210.33004700000001</v>
      </c>
      <c r="AD119" s="81">
        <v>0</v>
      </c>
      <c r="AE119" s="81">
        <v>0</v>
      </c>
      <c r="AF119" s="81">
        <v>434.3</v>
      </c>
      <c r="AG119" s="81">
        <v>473.86</v>
      </c>
      <c r="AH119" s="81">
        <v>589.1</v>
      </c>
      <c r="AI119" s="81">
        <v>689.72</v>
      </c>
      <c r="AJ119" s="81">
        <v>640.70000000000005</v>
      </c>
      <c r="AK119" s="81">
        <v>0</v>
      </c>
      <c r="AL119" s="81">
        <v>0</v>
      </c>
      <c r="AM119" s="81">
        <v>51.244754</v>
      </c>
      <c r="AN119" s="81">
        <v>52.243150999999997</v>
      </c>
      <c r="AO119" s="81">
        <v>56.576959000000002</v>
      </c>
      <c r="AP119" s="81">
        <v>61.493001</v>
      </c>
      <c r="AQ119" s="81">
        <v>65.592479999999995</v>
      </c>
      <c r="AR119" s="81">
        <v>0</v>
      </c>
      <c r="AS119" s="81">
        <v>0</v>
      </c>
      <c r="AT119" s="81">
        <v>10.771974999999999</v>
      </c>
      <c r="AU119" s="81">
        <v>6.4930890000000003</v>
      </c>
      <c r="AV119" s="81">
        <v>7.48184</v>
      </c>
      <c r="AW119" s="81">
        <v>6.9801830000000002</v>
      </c>
      <c r="AX119" s="81">
        <v>7.046837</v>
      </c>
      <c r="AY119" s="81">
        <v>184.19662600000001</v>
      </c>
      <c r="AZ119" s="81">
        <v>87.867322999999999</v>
      </c>
      <c r="BA119" s="81">
        <v>5627.9361099999996</v>
      </c>
      <c r="BB119" s="81">
        <v>5444.588675</v>
      </c>
      <c r="BC119" s="81">
        <v>5974.1732769999999</v>
      </c>
      <c r="BD119" s="81">
        <v>6526.9425389999997</v>
      </c>
      <c r="BE119" s="81">
        <v>6748.8254200000001</v>
      </c>
      <c r="BF119" s="81">
        <v>0</v>
      </c>
      <c r="BG119" s="81">
        <v>0</v>
      </c>
      <c r="BH119" s="81">
        <v>0</v>
      </c>
      <c r="BI119" s="81">
        <v>0</v>
      </c>
      <c r="BJ119" s="81">
        <v>0</v>
      </c>
      <c r="BK119" s="81">
        <v>0</v>
      </c>
      <c r="BL119" s="81">
        <v>1223.1803190000001</v>
      </c>
      <c r="BM119" s="81">
        <v>1259.582762</v>
      </c>
      <c r="BN119" s="81">
        <v>1331.6890530000001</v>
      </c>
      <c r="BO119" s="81">
        <v>1456.2079590000001</v>
      </c>
      <c r="BP119" s="81">
        <v>1639.02142</v>
      </c>
      <c r="BQ119" s="81">
        <v>1627.54117</v>
      </c>
    </row>
    <row r="120" spans="1:69" x14ac:dyDescent="0.2">
      <c r="A120" s="10" t="s">
        <v>327</v>
      </c>
      <c r="B120" s="26">
        <v>43220.895844907405</v>
      </c>
      <c r="C120" s="91" t="s">
        <v>9</v>
      </c>
      <c r="D120" s="28">
        <v>70.296403999999995</v>
      </c>
      <c r="E120" s="28">
        <v>12.798042000000009</v>
      </c>
      <c r="F120" s="28">
        <v>332.85743200000002</v>
      </c>
      <c r="G120" s="29">
        <v>-0.78880927015023061</v>
      </c>
      <c r="H120" s="29">
        <v>4.4927467811091688</v>
      </c>
      <c r="I120" s="91" t="s">
        <v>9</v>
      </c>
      <c r="J120" s="28">
        <v>0.68933100000000003</v>
      </c>
      <c r="K120" s="28">
        <v>-7.9028399999999976</v>
      </c>
      <c r="L120" s="28">
        <v>222.820289</v>
      </c>
      <c r="M120" s="29">
        <v>-0.99690633647818305</v>
      </c>
      <c r="N120" s="29" t="s">
        <v>281</v>
      </c>
      <c r="O120" s="92" t="s">
        <v>9</v>
      </c>
      <c r="P120" s="93">
        <v>-9.612133</v>
      </c>
      <c r="Q120" s="94">
        <v>68.421376999999978</v>
      </c>
      <c r="R120" s="94">
        <v>215.31615600000001</v>
      </c>
      <c r="S120" s="29" t="s">
        <v>281</v>
      </c>
      <c r="T120" s="29" t="s">
        <v>281</v>
      </c>
      <c r="U120" s="25"/>
      <c r="V120" s="25"/>
      <c r="W120" s="25"/>
      <c r="X120" s="25"/>
      <c r="Y120" s="81">
        <v>372</v>
      </c>
      <c r="Z120" s="81">
        <v>369.61124899999999</v>
      </c>
      <c r="AA120" s="81">
        <v>14.731062</v>
      </c>
      <c r="AB120" s="81">
        <v>14.462427999999999</v>
      </c>
      <c r="AC120" s="81">
        <v>9.493347</v>
      </c>
      <c r="AD120" s="81">
        <v>241.72517199999999</v>
      </c>
      <c r="AE120" s="81">
        <v>12.590097999999999</v>
      </c>
      <c r="AF120" s="81">
        <v>226.36566999999999</v>
      </c>
      <c r="AG120" s="81">
        <v>13.215115000000001</v>
      </c>
      <c r="AH120" s="81">
        <v>7.546214</v>
      </c>
      <c r="AI120" s="81">
        <v>-5.4018269999999999</v>
      </c>
      <c r="AJ120" s="81">
        <v>3.017315</v>
      </c>
      <c r="AK120" s="81">
        <v>229.823037</v>
      </c>
      <c r="AL120" s="81">
        <v>3.2144849999999998</v>
      </c>
      <c r="AM120" s="81">
        <v>222.73816199999999</v>
      </c>
      <c r="AN120" s="81">
        <v>9.6142420000000008</v>
      </c>
      <c r="AO120" s="81">
        <v>5.465471</v>
      </c>
      <c r="AP120" s="81">
        <v>-7.9948379999999997</v>
      </c>
      <c r="AQ120" s="81">
        <v>0.546709</v>
      </c>
      <c r="AR120" s="81">
        <v>230.27896799999999</v>
      </c>
      <c r="AS120" s="81">
        <v>3.4954559999999999</v>
      </c>
      <c r="AT120" s="81">
        <v>0.38961800000000002</v>
      </c>
      <c r="AU120" s="81">
        <v>1.93496</v>
      </c>
      <c r="AV120" s="81">
        <v>9.7013000000000002E-2</v>
      </c>
      <c r="AW120" s="81">
        <v>9.7124439999999996</v>
      </c>
      <c r="AX120" s="81">
        <v>5.6490749999999998</v>
      </c>
      <c r="AY120" s="81">
        <v>313.09567099999998</v>
      </c>
      <c r="AZ120" s="81">
        <v>30.750489999999999</v>
      </c>
      <c r="BA120" s="81">
        <v>6.1402960000000002</v>
      </c>
      <c r="BB120" s="81">
        <v>-11.311873</v>
      </c>
      <c r="BC120" s="81">
        <v>29.254985999999999</v>
      </c>
      <c r="BD120" s="81">
        <v>36.307271999999998</v>
      </c>
      <c r="BE120" s="81">
        <v>-6.9491339999999999</v>
      </c>
      <c r="BF120" s="81">
        <v>514.34637399999997</v>
      </c>
      <c r="BG120" s="81">
        <v>547.74361699999997</v>
      </c>
      <c r="BH120" s="81">
        <v>526.08105699999999</v>
      </c>
      <c r="BI120" s="81">
        <v>533.09132499999998</v>
      </c>
      <c r="BJ120" s="81">
        <v>569.96910500000001</v>
      </c>
      <c r="BK120" s="81">
        <v>565.64800300000002</v>
      </c>
      <c r="BL120" s="81">
        <v>789.81776300000001</v>
      </c>
      <c r="BM120" s="81">
        <v>1005.175486</v>
      </c>
      <c r="BN120" s="81">
        <v>1041.520814</v>
      </c>
      <c r="BO120" s="81">
        <v>1034.428805</v>
      </c>
      <c r="BP120" s="81">
        <v>1102.93965</v>
      </c>
      <c r="BQ120" s="81">
        <v>1093.3149390000001</v>
      </c>
    </row>
    <row r="121" spans="1:69" x14ac:dyDescent="0.2">
      <c r="A121" s="10" t="s">
        <v>328</v>
      </c>
      <c r="B121" s="26">
        <v>43220.922893518517</v>
      </c>
      <c r="C121" s="91" t="s">
        <v>9</v>
      </c>
      <c r="D121" s="28">
        <v>10.934142</v>
      </c>
      <c r="E121" s="28">
        <v>9.8321150000000017</v>
      </c>
      <c r="F121" s="28">
        <v>11.518689999999999</v>
      </c>
      <c r="G121" s="29">
        <v>-5.0747784687321218E-2</v>
      </c>
      <c r="H121" s="29">
        <v>0.11208442944371555</v>
      </c>
      <c r="I121" s="91" t="s">
        <v>9</v>
      </c>
      <c r="J121" s="28">
        <v>3.08873</v>
      </c>
      <c r="K121" s="28">
        <v>1.5254490000000001</v>
      </c>
      <c r="L121" s="28">
        <v>2.2035680000000002</v>
      </c>
      <c r="M121" s="29">
        <v>0.4016948875641686</v>
      </c>
      <c r="N121" s="29">
        <v>1.0248005669150526</v>
      </c>
      <c r="O121" s="92" t="s">
        <v>9</v>
      </c>
      <c r="P121" s="93">
        <v>4.786562</v>
      </c>
      <c r="Q121" s="94">
        <v>4.4570720000000001</v>
      </c>
      <c r="R121" s="94">
        <v>3.4819089999999999</v>
      </c>
      <c r="S121" s="29">
        <v>0.37469474360185751</v>
      </c>
      <c r="T121" s="29">
        <v>7.3925213682884072E-2</v>
      </c>
      <c r="U121" s="25"/>
      <c r="V121" s="25"/>
      <c r="W121" s="25"/>
      <c r="X121" s="25"/>
      <c r="Y121" s="81">
        <v>322.12293749999998</v>
      </c>
      <c r="Z121" s="81">
        <v>41.678685000000002</v>
      </c>
      <c r="AA121" s="81">
        <v>36.097234</v>
      </c>
      <c r="AB121" s="81">
        <v>10.596178</v>
      </c>
      <c r="AC121" s="81">
        <v>9.7317020000000003</v>
      </c>
      <c r="AD121" s="81">
        <v>11.986122999999999</v>
      </c>
      <c r="AE121" s="81">
        <v>10.965187999999999</v>
      </c>
      <c r="AF121" s="81">
        <v>3.2159330000000002</v>
      </c>
      <c r="AG121" s="81">
        <v>3.0681769999999999</v>
      </c>
      <c r="AH121" s="81">
        <v>3.0414180000000002</v>
      </c>
      <c r="AI121" s="81">
        <v>2.6605949999999998</v>
      </c>
      <c r="AJ121" s="81">
        <v>3.4668739999999998</v>
      </c>
      <c r="AK121" s="81">
        <v>6.3433710000000003</v>
      </c>
      <c r="AL121" s="81">
        <v>6.1670699999999998</v>
      </c>
      <c r="AM121" s="81">
        <v>1.85846</v>
      </c>
      <c r="AN121" s="81">
        <v>1.3335129999999999</v>
      </c>
      <c r="AO121" s="81">
        <v>2.14316</v>
      </c>
      <c r="AP121" s="81">
        <v>1.008238</v>
      </c>
      <c r="AQ121" s="81">
        <v>2.7406239999999999</v>
      </c>
      <c r="AR121" s="81">
        <v>7.4931029999999996</v>
      </c>
      <c r="AS121" s="81">
        <v>7.3075130000000001</v>
      </c>
      <c r="AT121" s="81">
        <v>1.1912469999999999</v>
      </c>
      <c r="AU121" s="81">
        <v>1.024848</v>
      </c>
      <c r="AV121" s="81">
        <v>1.76739</v>
      </c>
      <c r="AW121" s="81">
        <v>1.6209260000000001</v>
      </c>
      <c r="AX121" s="81">
        <v>2.14316</v>
      </c>
      <c r="AY121" s="81">
        <v>12.699246</v>
      </c>
      <c r="AZ121" s="81">
        <v>13.351111</v>
      </c>
      <c r="BA121" s="81">
        <v>2.5242270000000002</v>
      </c>
      <c r="BB121" s="81">
        <v>2.8247589999999998</v>
      </c>
      <c r="BC121" s="81">
        <v>5.3647739999999997</v>
      </c>
      <c r="BD121" s="81">
        <v>0.74841800000000003</v>
      </c>
      <c r="BE121" s="81">
        <v>4.0118470000000004</v>
      </c>
      <c r="BF121" s="81">
        <v>-20.141967000000001</v>
      </c>
      <c r="BG121" s="81">
        <v>-14.508222999999999</v>
      </c>
      <c r="BH121" s="81">
        <v>-10.660111000000001</v>
      </c>
      <c r="BI121" s="81">
        <v>-2.72533</v>
      </c>
      <c r="BJ121" s="81">
        <v>-1.140757</v>
      </c>
      <c r="BK121" s="81">
        <v>-5.3329339999999998</v>
      </c>
      <c r="BL121" s="81">
        <v>115.864858</v>
      </c>
      <c r="BM121" s="81">
        <v>119.369938</v>
      </c>
      <c r="BN121" s="81">
        <v>120.324337</v>
      </c>
      <c r="BO121" s="81">
        <v>123.875039</v>
      </c>
      <c r="BP121" s="81">
        <v>124.41502300000001</v>
      </c>
      <c r="BQ121" s="81">
        <v>129.144419</v>
      </c>
    </row>
    <row r="122" spans="1:69" x14ac:dyDescent="0.2">
      <c r="A122" s="10" t="s">
        <v>329</v>
      </c>
      <c r="B122" s="26">
        <v>43220.935682870368</v>
      </c>
      <c r="C122" s="91" t="s">
        <v>9</v>
      </c>
      <c r="D122" s="28">
        <v>1.4876579999999999</v>
      </c>
      <c r="E122" s="28">
        <v>1.4499870000000001</v>
      </c>
      <c r="F122" s="28">
        <v>1.420844</v>
      </c>
      <c r="G122" s="29">
        <v>4.7024163103057015E-2</v>
      </c>
      <c r="H122" s="29">
        <v>2.5980232926225977E-2</v>
      </c>
      <c r="I122" s="91" t="s">
        <v>9</v>
      </c>
      <c r="J122" s="28">
        <v>1.460925</v>
      </c>
      <c r="K122" s="28">
        <v>1.4231709999999995</v>
      </c>
      <c r="L122" s="28">
        <v>1.4279839999999999</v>
      </c>
      <c r="M122" s="29">
        <v>2.3068185637934446E-2</v>
      </c>
      <c r="N122" s="29">
        <v>2.652808411638552E-2</v>
      </c>
      <c r="O122" s="92" t="s">
        <v>9</v>
      </c>
      <c r="P122" s="93">
        <v>1.401035</v>
      </c>
      <c r="Q122" s="94">
        <v>1.8891850000000012</v>
      </c>
      <c r="R122" s="94">
        <v>3.458113</v>
      </c>
      <c r="S122" s="29">
        <v>-0.59485563369386707</v>
      </c>
      <c r="T122" s="29">
        <v>-0.25839184621940192</v>
      </c>
      <c r="U122" s="25"/>
      <c r="V122" s="25"/>
      <c r="W122" s="25"/>
      <c r="X122" s="25"/>
      <c r="Y122" s="81">
        <v>219.7748</v>
      </c>
      <c r="Z122" s="81">
        <v>5.457668</v>
      </c>
      <c r="AA122" s="81">
        <v>4.2337150000000001</v>
      </c>
      <c r="AB122" s="81">
        <v>1.1999040000000001</v>
      </c>
      <c r="AC122" s="81">
        <v>1.386933</v>
      </c>
      <c r="AD122" s="81">
        <v>5.2137229999999999</v>
      </c>
      <c r="AE122" s="81">
        <v>3.9972439999999998</v>
      </c>
      <c r="AF122" s="81">
        <v>1.361966</v>
      </c>
      <c r="AG122" s="81">
        <v>1.13887</v>
      </c>
      <c r="AH122" s="81">
        <v>1.3252280000000001</v>
      </c>
      <c r="AI122" s="81">
        <v>1.387659</v>
      </c>
      <c r="AJ122" s="81">
        <v>1.4876579999999999</v>
      </c>
      <c r="AK122" s="81">
        <v>4.5492990000000004</v>
      </c>
      <c r="AL122" s="81">
        <v>3.4264749999999999</v>
      </c>
      <c r="AM122" s="81">
        <v>1.222119</v>
      </c>
      <c r="AN122" s="81">
        <v>0.97928199999999999</v>
      </c>
      <c r="AO122" s="81">
        <v>1.137332</v>
      </c>
      <c r="AP122" s="81">
        <v>1.210566</v>
      </c>
      <c r="AQ122" s="81">
        <v>1.251582</v>
      </c>
      <c r="AR122" s="81">
        <v>5.3893839999999997</v>
      </c>
      <c r="AS122" s="81">
        <v>4.2606450000000002</v>
      </c>
      <c r="AT122" s="81">
        <v>1.150339</v>
      </c>
      <c r="AU122" s="81">
        <v>0.92369800000000002</v>
      </c>
      <c r="AV122" s="81">
        <v>1.2292639999999999</v>
      </c>
      <c r="AW122" s="81">
        <v>1.1889380000000001</v>
      </c>
      <c r="AX122" s="81">
        <v>1.349291</v>
      </c>
      <c r="AY122" s="81">
        <v>11.765387</v>
      </c>
      <c r="AZ122" s="81">
        <v>4.5615779999999999</v>
      </c>
      <c r="BA122" s="81">
        <v>0.69928299999999999</v>
      </c>
      <c r="BB122" s="81">
        <v>1.7371259999999999</v>
      </c>
      <c r="BC122" s="81">
        <v>1.2156579999999999</v>
      </c>
      <c r="BD122" s="81">
        <v>0.83025599999999999</v>
      </c>
      <c r="BE122" s="81">
        <v>5.5878329999999998</v>
      </c>
      <c r="BF122" s="81">
        <v>-3.1438510000000002</v>
      </c>
      <c r="BG122" s="81">
        <v>-1.688358</v>
      </c>
      <c r="BH122" s="81">
        <v>-1.7363759999999999</v>
      </c>
      <c r="BI122" s="81">
        <v>-2.1734460000000002</v>
      </c>
      <c r="BJ122" s="81">
        <v>-3.1450640000000001</v>
      </c>
      <c r="BK122" s="81">
        <v>-4.3751090000000001</v>
      </c>
      <c r="BL122" s="81">
        <v>63.302672000000001</v>
      </c>
      <c r="BM122" s="81">
        <v>66.765711999999994</v>
      </c>
      <c r="BN122" s="81">
        <v>67.611172999999994</v>
      </c>
      <c r="BO122" s="81">
        <v>73.154078999999996</v>
      </c>
      <c r="BP122" s="81">
        <v>75.083101999999997</v>
      </c>
      <c r="BQ122" s="81">
        <v>76.478582000000003</v>
      </c>
    </row>
    <row r="123" spans="1:69" x14ac:dyDescent="0.2">
      <c r="A123" s="10" t="s">
        <v>330</v>
      </c>
      <c r="B123" s="26">
        <v>43220.940289351849</v>
      </c>
      <c r="C123" s="91" t="s">
        <v>9</v>
      </c>
      <c r="D123" s="28">
        <v>3.6172650000000002</v>
      </c>
      <c r="E123" s="28">
        <v>3.5602409999999995</v>
      </c>
      <c r="F123" s="28">
        <v>3.2936839999999998</v>
      </c>
      <c r="G123" s="29">
        <v>9.8242879401909899E-2</v>
      </c>
      <c r="H123" s="29">
        <v>1.601689323840727E-2</v>
      </c>
      <c r="I123" s="91" t="s">
        <v>9</v>
      </c>
      <c r="J123" s="28">
        <v>1.2786200000000001</v>
      </c>
      <c r="K123" s="28">
        <v>0.77988400000000002</v>
      </c>
      <c r="L123" s="28">
        <v>1.585774</v>
      </c>
      <c r="M123" s="29">
        <v>-0.19369342667996825</v>
      </c>
      <c r="N123" s="29">
        <v>0.63950023336803952</v>
      </c>
      <c r="O123" s="92" t="s">
        <v>9</v>
      </c>
      <c r="P123" s="93">
        <v>3.938593</v>
      </c>
      <c r="Q123" s="94">
        <v>8.771094999999999</v>
      </c>
      <c r="R123" s="94">
        <v>2.0787589999999998</v>
      </c>
      <c r="S123" s="29">
        <v>0.89468476143699216</v>
      </c>
      <c r="T123" s="29">
        <v>-0.55095766264075352</v>
      </c>
      <c r="U123" s="25"/>
      <c r="V123" s="25"/>
      <c r="W123" s="25"/>
      <c r="X123" s="25"/>
      <c r="Y123" s="81">
        <v>142</v>
      </c>
      <c r="Z123" s="81">
        <v>13.934139</v>
      </c>
      <c r="AA123" s="81">
        <v>11.847828</v>
      </c>
      <c r="AB123" s="81">
        <v>3.4659879999999998</v>
      </c>
      <c r="AC123" s="81">
        <v>3.6142259999999999</v>
      </c>
      <c r="AD123" s="81">
        <v>10.58793</v>
      </c>
      <c r="AE123" s="81">
        <v>9.2675339999999995</v>
      </c>
      <c r="AF123" s="81">
        <v>2.7630189999999999</v>
      </c>
      <c r="AG123" s="81">
        <v>2.688949</v>
      </c>
      <c r="AH123" s="81">
        <v>2.9230619999999998</v>
      </c>
      <c r="AI123" s="81">
        <v>2.2128999999999999</v>
      </c>
      <c r="AJ123" s="81">
        <v>2.6048610000000001</v>
      </c>
      <c r="AK123" s="81">
        <v>5.9825499999999998</v>
      </c>
      <c r="AL123" s="81">
        <v>5.2517209999999999</v>
      </c>
      <c r="AM123" s="81">
        <v>1.5456669999999999</v>
      </c>
      <c r="AN123" s="81">
        <v>1.878851</v>
      </c>
      <c r="AO123" s="81">
        <v>1.794745</v>
      </c>
      <c r="AP123" s="81">
        <v>0.76328700000000005</v>
      </c>
      <c r="AQ123" s="81">
        <v>1.26874</v>
      </c>
      <c r="AR123" s="81">
        <v>6.0910089999999997</v>
      </c>
      <c r="AS123" s="81">
        <v>5.4046890000000003</v>
      </c>
      <c r="AT123" s="81">
        <v>1.170185</v>
      </c>
      <c r="AU123" s="81">
        <v>1.6307750000000001</v>
      </c>
      <c r="AV123" s="81">
        <v>1.1893069999999999</v>
      </c>
      <c r="AW123" s="81">
        <v>1.9092249999999999</v>
      </c>
      <c r="AX123" s="81">
        <v>1.8161259999999999</v>
      </c>
      <c r="AY123" s="81">
        <v>15.787841999999999</v>
      </c>
      <c r="AZ123" s="81">
        <v>12.334510999999999</v>
      </c>
      <c r="BA123" s="81">
        <v>1.2535860000000001</v>
      </c>
      <c r="BB123" s="81">
        <v>1.6261099999999999</v>
      </c>
      <c r="BC123" s="81">
        <v>8.1892999999999994</v>
      </c>
      <c r="BD123" s="81">
        <v>2.545811</v>
      </c>
      <c r="BE123" s="81">
        <v>2.3921770000000002</v>
      </c>
      <c r="BF123" s="81">
        <v>-3.4120059999999999</v>
      </c>
      <c r="BG123" s="81">
        <v>-5.6490229999999997</v>
      </c>
      <c r="BH123" s="81">
        <v>-10.455519000000001</v>
      </c>
      <c r="BI123" s="81">
        <v>-12.184581</v>
      </c>
      <c r="BJ123" s="81">
        <v>-11.042083999999999</v>
      </c>
      <c r="BK123" s="81">
        <v>4.7521040000000001</v>
      </c>
      <c r="BL123" s="81">
        <v>197.148966</v>
      </c>
      <c r="BM123" s="81">
        <v>199.22772499999999</v>
      </c>
      <c r="BN123" s="81">
        <v>201.77353600000001</v>
      </c>
      <c r="BO123" s="81">
        <v>204.16571300000001</v>
      </c>
      <c r="BP123" s="81">
        <v>212.93680800000001</v>
      </c>
      <c r="BQ123" s="81">
        <v>216.87540100000001</v>
      </c>
    </row>
    <row r="124" spans="1:69" x14ac:dyDescent="0.2">
      <c r="A124" s="10" t="s">
        <v>331</v>
      </c>
      <c r="B124" s="26">
        <v>43220.941736111112</v>
      </c>
      <c r="C124" s="91" t="s">
        <v>9</v>
      </c>
      <c r="D124" s="28">
        <v>134.023</v>
      </c>
      <c r="E124" s="28">
        <v>25.088999999999999</v>
      </c>
      <c r="F124" s="28">
        <v>124.898</v>
      </c>
      <c r="G124" s="29">
        <v>7.3059616647184189E-2</v>
      </c>
      <c r="H124" s="29">
        <v>4.3419028259396546</v>
      </c>
      <c r="I124" s="91" t="s">
        <v>9</v>
      </c>
      <c r="J124" s="28">
        <v>40.536000000000001</v>
      </c>
      <c r="K124" s="28">
        <v>-14.021000000000001</v>
      </c>
      <c r="L124" s="28">
        <v>40.518999999999998</v>
      </c>
      <c r="M124" s="29">
        <v>4.195562575581846E-4</v>
      </c>
      <c r="N124" s="29" t="s">
        <v>281</v>
      </c>
      <c r="O124" s="92" t="s">
        <v>9</v>
      </c>
      <c r="P124" s="93">
        <v>19.488</v>
      </c>
      <c r="Q124" s="94">
        <v>-16.167999999999996</v>
      </c>
      <c r="R124" s="94">
        <v>21.899000000000001</v>
      </c>
      <c r="S124" s="29">
        <v>-0.11009635143157226</v>
      </c>
      <c r="T124" s="29" t="s">
        <v>281</v>
      </c>
      <c r="U124" s="25"/>
      <c r="V124" s="25"/>
      <c r="W124" s="25"/>
      <c r="X124" s="25"/>
      <c r="Y124" s="81">
        <v>403.04249999999996</v>
      </c>
      <c r="Z124" s="81">
        <v>322.39699999999999</v>
      </c>
      <c r="AA124" s="81">
        <v>272.28800000000001</v>
      </c>
      <c r="AB124" s="81">
        <v>96.753</v>
      </c>
      <c r="AC124" s="81">
        <v>75.656999999999996</v>
      </c>
      <c r="AD124" s="81">
        <v>145.57900000000001</v>
      </c>
      <c r="AE124" s="81">
        <v>129.43700000000001</v>
      </c>
      <c r="AF124" s="81">
        <v>58.564999999999998</v>
      </c>
      <c r="AG124" s="81">
        <v>43.53</v>
      </c>
      <c r="AH124" s="81">
        <v>36.162999999999997</v>
      </c>
      <c r="AI124" s="81">
        <v>7.3209999999999997</v>
      </c>
      <c r="AJ124" s="81">
        <v>63.81</v>
      </c>
      <c r="AK124" s="81">
        <v>59.920999999999999</v>
      </c>
      <c r="AL124" s="81">
        <v>54.962000000000003</v>
      </c>
      <c r="AM124" s="81">
        <v>37.542999999999999</v>
      </c>
      <c r="AN124" s="81">
        <v>24.492000000000001</v>
      </c>
      <c r="AO124" s="81">
        <v>15.004</v>
      </c>
      <c r="AP124" s="81">
        <v>-17.117999999999999</v>
      </c>
      <c r="AQ124" s="81">
        <v>37.387</v>
      </c>
      <c r="AR124" s="81">
        <v>71.921999999999997</v>
      </c>
      <c r="AS124" s="81">
        <v>66.344999999999999</v>
      </c>
      <c r="AT124" s="81">
        <v>31.952999999999999</v>
      </c>
      <c r="AU124" s="81">
        <v>16.381</v>
      </c>
      <c r="AV124" s="81">
        <v>-11.196999999999999</v>
      </c>
      <c r="AW124" s="81">
        <v>27.466999999999999</v>
      </c>
      <c r="AX124" s="81">
        <v>17.957000000000001</v>
      </c>
      <c r="AY124" s="81">
        <v>26.87</v>
      </c>
      <c r="AZ124" s="81">
        <v>18.856999999999999</v>
      </c>
      <c r="BA124" s="81">
        <v>17.675999999999998</v>
      </c>
      <c r="BB124" s="81">
        <v>7.2240000000000002</v>
      </c>
      <c r="BC124" s="81">
        <v>-17.873999999999999</v>
      </c>
      <c r="BD124" s="81">
        <v>12.215999999999999</v>
      </c>
      <c r="BE124" s="81">
        <v>8.923</v>
      </c>
      <c r="BF124" s="81">
        <v>75.141999999999996</v>
      </c>
      <c r="BG124" s="81">
        <v>127.26900000000001</v>
      </c>
      <c r="BH124" s="81">
        <v>212.696</v>
      </c>
      <c r="BI124" s="81">
        <v>219.68600000000001</v>
      </c>
      <c r="BJ124" s="81">
        <v>81.399000000000001</v>
      </c>
      <c r="BK124" s="81">
        <v>173.947</v>
      </c>
      <c r="BL124" s="81">
        <v>195.49100000000001</v>
      </c>
      <c r="BM124" s="81">
        <v>217.804</v>
      </c>
      <c r="BN124" s="81">
        <v>212.767</v>
      </c>
      <c r="BO124" s="81">
        <v>221.77099999999999</v>
      </c>
      <c r="BP124" s="81">
        <v>205.399</v>
      </c>
      <c r="BQ124" s="81">
        <v>224.721</v>
      </c>
    </row>
    <row r="125" spans="1:69" x14ac:dyDescent="0.2">
      <c r="A125" s="10" t="s">
        <v>58</v>
      </c>
      <c r="B125" s="26">
        <v>43220.954270833332</v>
      </c>
      <c r="C125" s="91">
        <v>653.75</v>
      </c>
      <c r="D125" s="28">
        <v>694.09491700000001</v>
      </c>
      <c r="E125" s="28">
        <v>673.44043300000021</v>
      </c>
      <c r="F125" s="28">
        <v>473.09164399999997</v>
      </c>
      <c r="G125" s="29">
        <v>0.46714685368655551</v>
      </c>
      <c r="H125" s="29">
        <v>3.0670097885256986E-2</v>
      </c>
      <c r="I125" s="91">
        <v>109.5</v>
      </c>
      <c r="J125" s="28">
        <v>105.591992</v>
      </c>
      <c r="K125" s="28">
        <v>84.958651000000003</v>
      </c>
      <c r="L125" s="28">
        <v>69.137964999999994</v>
      </c>
      <c r="M125" s="29">
        <v>0.52726496939850653</v>
      </c>
      <c r="N125" s="29">
        <v>0.24286333124569026</v>
      </c>
      <c r="O125" s="92">
        <v>8.75</v>
      </c>
      <c r="P125" s="93">
        <v>11.398507</v>
      </c>
      <c r="Q125" s="94">
        <v>19.532578000000001</v>
      </c>
      <c r="R125" s="94">
        <v>24.680313000000002</v>
      </c>
      <c r="S125" s="29">
        <v>-0.53815387187350505</v>
      </c>
      <c r="T125" s="29">
        <v>-0.41643612020901699</v>
      </c>
      <c r="U125" s="25"/>
      <c r="V125" s="25"/>
      <c r="W125" s="25"/>
      <c r="X125" s="25"/>
      <c r="Y125" s="81">
        <v>2099.2040999999999</v>
      </c>
      <c r="Z125" s="81">
        <v>2294.1359750000001</v>
      </c>
      <c r="AA125" s="81">
        <v>1766.4729910000001</v>
      </c>
      <c r="AB125" s="81">
        <v>534.93108800000005</v>
      </c>
      <c r="AC125" s="81">
        <v>612.67281000000003</v>
      </c>
      <c r="AD125" s="81">
        <v>611.183133</v>
      </c>
      <c r="AE125" s="81">
        <v>518.56066499999997</v>
      </c>
      <c r="AF125" s="81">
        <v>128.36832899999999</v>
      </c>
      <c r="AG125" s="81">
        <v>126.56662300000001</v>
      </c>
      <c r="AH125" s="81">
        <v>166.23159200000001</v>
      </c>
      <c r="AI125" s="81">
        <v>190.01658900000001</v>
      </c>
      <c r="AJ125" s="81">
        <v>161.243334</v>
      </c>
      <c r="AK125" s="81">
        <v>217.99907899999999</v>
      </c>
      <c r="AL125" s="81">
        <v>166.519282</v>
      </c>
      <c r="AM125" s="81">
        <v>47.353385000000003</v>
      </c>
      <c r="AN125" s="81">
        <v>28.287465000000001</v>
      </c>
      <c r="AO125" s="81">
        <v>85.865752999999998</v>
      </c>
      <c r="AP125" s="81">
        <v>56.492476000000003</v>
      </c>
      <c r="AQ125" s="81">
        <v>67.816074</v>
      </c>
      <c r="AR125" s="81">
        <v>323.149832</v>
      </c>
      <c r="AS125" s="81">
        <v>246.98952199999999</v>
      </c>
      <c r="AT125" s="81">
        <v>73.2303</v>
      </c>
      <c r="AU125" s="81">
        <v>42.121616000000003</v>
      </c>
      <c r="AV125" s="81">
        <v>67.010980000000004</v>
      </c>
      <c r="AW125" s="81">
        <v>54.760181000000003</v>
      </c>
      <c r="AX125" s="81">
        <v>114.293035</v>
      </c>
      <c r="AY125" s="81">
        <v>95.203491999999997</v>
      </c>
      <c r="AZ125" s="81">
        <v>80.112628000000001</v>
      </c>
      <c r="BA125" s="81">
        <v>27.810110999999999</v>
      </c>
      <c r="BB125" s="81">
        <v>-6.8455170000000001</v>
      </c>
      <c r="BC125" s="81">
        <v>27.030450999999999</v>
      </c>
      <c r="BD125" s="81">
        <v>1.924021</v>
      </c>
      <c r="BE125" s="81">
        <v>49.066580000000002</v>
      </c>
      <c r="BF125" s="81">
        <v>1608.5688290000001</v>
      </c>
      <c r="BG125" s="81">
        <v>1782.9524919999999</v>
      </c>
      <c r="BH125" s="81">
        <v>1763.7885429999999</v>
      </c>
      <c r="BI125" s="81">
        <v>1866.752148</v>
      </c>
      <c r="BJ125" s="81">
        <v>1835.478607</v>
      </c>
      <c r="BK125" s="81">
        <v>1915.0357280000001</v>
      </c>
      <c r="BL125" s="81">
        <v>570.18606</v>
      </c>
      <c r="BM125" s="81">
        <v>584.11004400000002</v>
      </c>
      <c r="BN125" s="81">
        <v>573.45459700000004</v>
      </c>
      <c r="BO125" s="81">
        <v>629.85145999999997</v>
      </c>
      <c r="BP125" s="81">
        <v>683.48001999999997</v>
      </c>
      <c r="BQ125" s="81">
        <v>748.50005899999996</v>
      </c>
    </row>
    <row r="126" spans="1:69" x14ac:dyDescent="0.2">
      <c r="A126" s="10" t="s">
        <v>332</v>
      </c>
      <c r="B126" s="26">
        <v>43220.983958333331</v>
      </c>
      <c r="C126" s="91" t="s">
        <v>9</v>
      </c>
      <c r="D126" s="28">
        <v>4.3786560000000003</v>
      </c>
      <c r="E126" s="28">
        <v>6.097116999999999</v>
      </c>
      <c r="F126" s="28">
        <v>3.7613210000000001</v>
      </c>
      <c r="G126" s="29">
        <v>0.16412717765912554</v>
      </c>
      <c r="H126" s="29">
        <v>-0.28184812592574471</v>
      </c>
      <c r="I126" s="91" t="s">
        <v>9</v>
      </c>
      <c r="J126" s="28">
        <v>-0.70888399999999996</v>
      </c>
      <c r="K126" s="28">
        <v>-1.3184820000000002</v>
      </c>
      <c r="L126" s="28">
        <v>-0.280781</v>
      </c>
      <c r="M126" s="29" t="s">
        <v>281</v>
      </c>
      <c r="N126" s="29" t="s">
        <v>281</v>
      </c>
      <c r="O126" s="92" t="s">
        <v>9</v>
      </c>
      <c r="P126" s="93">
        <v>-1.2860689999999999</v>
      </c>
      <c r="Q126" s="94">
        <v>-1.1339369999999998</v>
      </c>
      <c r="R126" s="94">
        <v>-3.2951000000000001E-2</v>
      </c>
      <c r="S126" s="29" t="s">
        <v>281</v>
      </c>
      <c r="T126" s="29" t="s">
        <v>281</v>
      </c>
      <c r="U126" s="25"/>
      <c r="V126" s="25"/>
      <c r="W126" s="25"/>
      <c r="X126" s="25"/>
      <c r="Y126" s="81">
        <v>15.045319237799998</v>
      </c>
      <c r="Z126" s="81">
        <v>18.59901</v>
      </c>
      <c r="AA126" s="81">
        <v>18.413971</v>
      </c>
      <c r="AB126" s="81">
        <v>4.64236</v>
      </c>
      <c r="AC126" s="81">
        <v>4.0982120000000002</v>
      </c>
      <c r="AD126" s="81">
        <v>1.456901</v>
      </c>
      <c r="AE126" s="81">
        <v>3.685994</v>
      </c>
      <c r="AF126" s="81">
        <v>0.60538700000000001</v>
      </c>
      <c r="AG126" s="81">
        <v>1.3071729999999999</v>
      </c>
      <c r="AH126" s="81">
        <v>7.8550999999999996E-2</v>
      </c>
      <c r="AI126" s="81">
        <v>-0.53420999999999996</v>
      </c>
      <c r="AJ126" s="81">
        <v>7.7674999999999994E-2</v>
      </c>
      <c r="AK126" s="81">
        <v>-2.5842740000000002</v>
      </c>
      <c r="AL126" s="81">
        <v>-1.3719440000000001</v>
      </c>
      <c r="AM126" s="81">
        <v>-0.41681800000000002</v>
      </c>
      <c r="AN126" s="81">
        <v>0.28333399999999997</v>
      </c>
      <c r="AO126" s="81">
        <v>-1.0054259999999999</v>
      </c>
      <c r="AP126" s="81">
        <v>-1.4453640000000001</v>
      </c>
      <c r="AQ126" s="81">
        <v>-0.87037299999999995</v>
      </c>
      <c r="AR126" s="81">
        <v>-2.0751620000000002</v>
      </c>
      <c r="AS126" s="81">
        <v>-0.77488100000000004</v>
      </c>
      <c r="AT126" s="81">
        <v>0.31517600000000001</v>
      </c>
      <c r="AU126" s="81">
        <v>-0.33993499999999999</v>
      </c>
      <c r="AV126" s="81">
        <v>-0.82234600000000002</v>
      </c>
      <c r="AW126" s="81">
        <v>0.405636</v>
      </c>
      <c r="AX126" s="81">
        <v>-0.88153499999999996</v>
      </c>
      <c r="AY126" s="81">
        <v>-2.9396209999999998</v>
      </c>
      <c r="AZ126" s="81">
        <v>-0.73897599999999997</v>
      </c>
      <c r="BA126" s="81">
        <v>1.4197E-2</v>
      </c>
      <c r="BB126" s="81">
        <v>-0.38039800000000001</v>
      </c>
      <c r="BC126" s="81">
        <v>9.3372999999999998E-2</v>
      </c>
      <c r="BD126" s="81">
        <v>-0.240866</v>
      </c>
      <c r="BE126" s="81">
        <v>-1.5318670000000001</v>
      </c>
      <c r="BF126" s="81">
        <v>11.680275999999999</v>
      </c>
      <c r="BG126" s="81">
        <v>13.199752999999999</v>
      </c>
      <c r="BH126" s="81">
        <v>15.23222</v>
      </c>
      <c r="BI126" s="81">
        <v>18.007708999999998</v>
      </c>
      <c r="BJ126" s="81">
        <v>18.242640000000002</v>
      </c>
      <c r="BK126" s="81">
        <v>17.590782000000001</v>
      </c>
      <c r="BL126" s="81">
        <v>13.668518000000001</v>
      </c>
      <c r="BM126" s="81">
        <v>13.460990000000001</v>
      </c>
      <c r="BN126" s="81">
        <v>13.178457</v>
      </c>
      <c r="BO126" s="81">
        <v>11.634166</v>
      </c>
      <c r="BP126" s="81">
        <v>10.560006</v>
      </c>
      <c r="BQ126" s="81">
        <v>9.2414349999999992</v>
      </c>
    </row>
    <row r="127" spans="1:69" x14ac:dyDescent="0.2">
      <c r="A127" s="10" t="s">
        <v>333</v>
      </c>
      <c r="B127" s="26">
        <v>43220.990833333337</v>
      </c>
      <c r="C127" s="91" t="s">
        <v>9</v>
      </c>
      <c r="D127" s="28">
        <v>0</v>
      </c>
      <c r="E127" s="28">
        <v>0.31001300000000009</v>
      </c>
      <c r="F127" s="28">
        <v>0.345001</v>
      </c>
      <c r="G127" s="29">
        <v>-1</v>
      </c>
      <c r="H127" s="29">
        <v>-1</v>
      </c>
      <c r="I127" s="91" t="s">
        <v>9</v>
      </c>
      <c r="J127" s="28">
        <v>0.12327</v>
      </c>
      <c r="K127" s="28">
        <v>-0.61209000000000002</v>
      </c>
      <c r="L127" s="28">
        <v>-0.27296100000000001</v>
      </c>
      <c r="M127" s="29" t="s">
        <v>281</v>
      </c>
      <c r="N127" s="29" t="s">
        <v>281</v>
      </c>
      <c r="O127" s="92" t="s">
        <v>9</v>
      </c>
      <c r="P127" s="93">
        <v>0.94352400000000003</v>
      </c>
      <c r="Q127" s="94">
        <v>0.78875499999999987</v>
      </c>
      <c r="R127" s="94">
        <v>4.6219000000000003E-2</v>
      </c>
      <c r="S127" s="29">
        <v>19.414201951578356</v>
      </c>
      <c r="T127" s="29">
        <v>0.19621935835589022</v>
      </c>
      <c r="U127" s="25"/>
      <c r="V127" s="25"/>
      <c r="W127" s="25"/>
      <c r="X127" s="25"/>
      <c r="Y127" s="81">
        <v>40.493600999999998</v>
      </c>
      <c r="Z127" s="81">
        <v>1.4944230000000001</v>
      </c>
      <c r="AA127" s="81">
        <v>1.322298</v>
      </c>
      <c r="AB127" s="81">
        <v>0.446853</v>
      </c>
      <c r="AC127" s="81">
        <v>0.39255600000000002</v>
      </c>
      <c r="AD127" s="81">
        <v>1.4944230000000001</v>
      </c>
      <c r="AE127" s="81">
        <v>1.2966299999999999</v>
      </c>
      <c r="AF127" s="81">
        <v>0.345001</v>
      </c>
      <c r="AG127" s="81">
        <v>0.446853</v>
      </c>
      <c r="AH127" s="81">
        <v>0.39255600000000002</v>
      </c>
      <c r="AI127" s="81">
        <v>0.31001299999999998</v>
      </c>
      <c r="AJ127" s="81">
        <v>0</v>
      </c>
      <c r="AK127" s="81">
        <v>-0.83243199999999995</v>
      </c>
      <c r="AL127" s="81">
        <v>-0.63369799999999998</v>
      </c>
      <c r="AM127" s="81">
        <v>-0.29345199999999999</v>
      </c>
      <c r="AN127" s="81">
        <v>-9.3591999999999995E-2</v>
      </c>
      <c r="AO127" s="81">
        <v>0.23464599999999999</v>
      </c>
      <c r="AP127" s="81">
        <v>-0.68003400000000003</v>
      </c>
      <c r="AQ127" s="81">
        <v>-0.189747</v>
      </c>
      <c r="AR127" s="81">
        <v>-0.69207600000000002</v>
      </c>
      <c r="AS127" s="81">
        <v>-0.32068099999999999</v>
      </c>
      <c r="AT127" s="81">
        <v>7.9205999999999999E-2</v>
      </c>
      <c r="AU127" s="81">
        <v>-1.3462999999999999E-2</v>
      </c>
      <c r="AV127" s="81">
        <v>-6.5742999999999996E-2</v>
      </c>
      <c r="AW127" s="81">
        <v>-4.1671E-2</v>
      </c>
      <c r="AX127" s="81">
        <v>0.23464599999999999</v>
      </c>
      <c r="AY127" s="81">
        <v>1.3923589999999999</v>
      </c>
      <c r="AZ127" s="81">
        <v>3.9605519999999999</v>
      </c>
      <c r="BA127" s="81">
        <v>-2.869E-2</v>
      </c>
      <c r="BB127" s="81">
        <v>-1.1557850000000001</v>
      </c>
      <c r="BC127" s="81">
        <v>4.4602849999999998</v>
      </c>
      <c r="BD127" s="81">
        <v>0.63550099999999998</v>
      </c>
      <c r="BE127" s="81">
        <v>-7.8116000000000005E-2</v>
      </c>
      <c r="BF127" s="81">
        <v>-0.198905</v>
      </c>
      <c r="BG127" s="81">
        <v>-0.29819800000000002</v>
      </c>
      <c r="BH127" s="81">
        <v>-0.35811900000000002</v>
      </c>
      <c r="BI127" s="81">
        <v>-0.37185699999999999</v>
      </c>
      <c r="BJ127" s="81">
        <v>-0.43699199999999999</v>
      </c>
      <c r="BK127" s="81">
        <v>-0.34881699999999999</v>
      </c>
      <c r="BL127" s="81">
        <v>82.413488999999998</v>
      </c>
      <c r="BM127" s="81">
        <v>82.457982999999999</v>
      </c>
      <c r="BN127" s="81">
        <v>83.095208999999997</v>
      </c>
      <c r="BO127" s="81">
        <v>83.017093000000003</v>
      </c>
      <c r="BP127" s="81">
        <v>83.809279000000004</v>
      </c>
      <c r="BQ127" s="81">
        <v>72.327573999999998</v>
      </c>
    </row>
    <row r="128" spans="1:69" x14ac:dyDescent="0.2">
      <c r="A128" s="10" t="s">
        <v>334</v>
      </c>
      <c r="B128" s="26">
        <v>43220.992002314815</v>
      </c>
      <c r="C128" s="91" t="s">
        <v>9</v>
      </c>
      <c r="D128" s="28">
        <v>0</v>
      </c>
      <c r="E128" s="28">
        <v>0</v>
      </c>
      <c r="F128" s="28">
        <v>0</v>
      </c>
      <c r="G128" s="29" t="s">
        <v>281</v>
      </c>
      <c r="H128" s="29" t="s">
        <v>281</v>
      </c>
      <c r="I128" s="91" t="s">
        <v>9</v>
      </c>
      <c r="J128" s="28">
        <v>-0.88680400000000004</v>
      </c>
      <c r="K128" s="28">
        <v>-4.7771509999999999</v>
      </c>
      <c r="L128" s="28">
        <v>-0.745085</v>
      </c>
      <c r="M128" s="29" t="s">
        <v>281</v>
      </c>
      <c r="N128" s="29" t="s">
        <v>281</v>
      </c>
      <c r="O128" s="92" t="s">
        <v>9</v>
      </c>
      <c r="P128" s="93">
        <v>-0.56816199999999994</v>
      </c>
      <c r="Q128" s="94">
        <v>18.665064999999998</v>
      </c>
      <c r="R128" s="94">
        <v>-1.086414</v>
      </c>
      <c r="S128" s="29" t="s">
        <v>281</v>
      </c>
      <c r="T128" s="29" t="s">
        <v>281</v>
      </c>
      <c r="U128" s="25"/>
      <c r="V128" s="25"/>
      <c r="W128" s="25"/>
      <c r="X128" s="25"/>
      <c r="Y128" s="81">
        <v>35.732999999999997</v>
      </c>
      <c r="Z128" s="81">
        <v>0</v>
      </c>
      <c r="AA128" s="81">
        <v>4.2709999999999998E-2</v>
      </c>
      <c r="AB128" s="81">
        <v>0</v>
      </c>
      <c r="AC128" s="81">
        <v>0</v>
      </c>
      <c r="AD128" s="81">
        <v>0</v>
      </c>
      <c r="AE128" s="81">
        <v>4.2709999999999998E-2</v>
      </c>
      <c r="AF128" s="81">
        <v>0</v>
      </c>
      <c r="AG128" s="81">
        <v>0</v>
      </c>
      <c r="AH128" s="81">
        <v>0</v>
      </c>
      <c r="AI128" s="81">
        <v>0</v>
      </c>
      <c r="AJ128" s="81">
        <v>0</v>
      </c>
      <c r="AK128" s="81">
        <v>-6.911308</v>
      </c>
      <c r="AL128" s="81">
        <v>-2.952385</v>
      </c>
      <c r="AM128" s="81">
        <v>-0.74677199999999999</v>
      </c>
      <c r="AN128" s="81">
        <v>-0.71972000000000003</v>
      </c>
      <c r="AO128" s="81">
        <v>-0.66617400000000004</v>
      </c>
      <c r="AP128" s="81">
        <v>-4.7786419999999996</v>
      </c>
      <c r="AQ128" s="81">
        <v>-0.88680400000000004</v>
      </c>
      <c r="AR128" s="81">
        <v>-6.9045500000000004</v>
      </c>
      <c r="AS128" s="81">
        <v>-2.946958</v>
      </c>
      <c r="AT128" s="81">
        <v>-0.73325799999999997</v>
      </c>
      <c r="AU128" s="81">
        <v>-0.66276000000000002</v>
      </c>
      <c r="AV128" s="81">
        <v>-0.70011500000000004</v>
      </c>
      <c r="AW128" s="81">
        <v>-0.71883900000000001</v>
      </c>
      <c r="AX128" s="81">
        <v>-0.66347500000000004</v>
      </c>
      <c r="AY128" s="81">
        <v>8.3552929999999996</v>
      </c>
      <c r="AZ128" s="81">
        <v>-8.8638150000000007</v>
      </c>
      <c r="BA128" s="81">
        <v>1.3184009999999999</v>
      </c>
      <c r="BB128" s="81">
        <v>-1.380341</v>
      </c>
      <c r="BC128" s="81">
        <v>-5.1487629999999998</v>
      </c>
      <c r="BD128" s="81">
        <v>-8.1827719999999999</v>
      </c>
      <c r="BE128" s="81">
        <v>-1.040586</v>
      </c>
      <c r="BF128" s="81">
        <v>13.596931</v>
      </c>
      <c r="BG128" s="81">
        <v>14.327657</v>
      </c>
      <c r="BH128" s="81">
        <v>14.929376</v>
      </c>
      <c r="BI128" s="81">
        <v>15.479789999999999</v>
      </c>
      <c r="BJ128" s="81">
        <v>-14.563159000000001</v>
      </c>
      <c r="BK128" s="81">
        <v>-11.249847000000001</v>
      </c>
      <c r="BL128" s="81">
        <v>17.035208000000001</v>
      </c>
      <c r="BM128" s="81">
        <v>15.948793999999999</v>
      </c>
      <c r="BN128" s="81">
        <v>7.7660220000000004</v>
      </c>
      <c r="BO128" s="81">
        <v>6.7254360000000002</v>
      </c>
      <c r="BP128" s="81">
        <v>24.261668</v>
      </c>
      <c r="BQ128" s="81">
        <v>23.693505999999999</v>
      </c>
    </row>
    <row r="129" spans="1:69" x14ac:dyDescent="0.2">
      <c r="A129" s="10" t="s">
        <v>335</v>
      </c>
      <c r="B129" s="26">
        <v>43222.020891203705</v>
      </c>
      <c r="C129" s="91" t="s">
        <v>9</v>
      </c>
      <c r="D129" s="28">
        <v>2970.6909999999998</v>
      </c>
      <c r="E129" s="28">
        <v>10612.473</v>
      </c>
      <c r="F129" s="28">
        <v>2273.8760000000002</v>
      </c>
      <c r="G129" s="29">
        <v>0.30644371109066615</v>
      </c>
      <c r="H129" s="29">
        <v>-0.72007551868447628</v>
      </c>
      <c r="I129" s="91" t="s">
        <v>9</v>
      </c>
      <c r="J129" s="28">
        <v>1072.914</v>
      </c>
      <c r="K129" s="28">
        <v>3231.259</v>
      </c>
      <c r="L129" s="28">
        <v>684.00599999999997</v>
      </c>
      <c r="M129" s="29">
        <v>0.568573959877545</v>
      </c>
      <c r="N129" s="29">
        <v>-0.66795790742865235</v>
      </c>
      <c r="O129" s="92" t="s">
        <v>9</v>
      </c>
      <c r="P129" s="93">
        <v>787.03499999999997</v>
      </c>
      <c r="Q129" s="94">
        <v>2382.3110000000001</v>
      </c>
      <c r="R129" s="94">
        <v>488.05500000000001</v>
      </c>
      <c r="S129" s="29">
        <v>0.61259489196914263</v>
      </c>
      <c r="T129" s="29">
        <v>-0.6696338135533102</v>
      </c>
      <c r="U129" s="25"/>
      <c r="V129" s="25"/>
      <c r="W129" s="25"/>
      <c r="X129" s="25"/>
      <c r="Y129" s="81">
        <v>26071</v>
      </c>
      <c r="Z129" s="81">
        <v>10612.473</v>
      </c>
      <c r="AA129" s="81">
        <v>6470.6679999999997</v>
      </c>
      <c r="AB129" s="81">
        <v>2660.6489999999999</v>
      </c>
      <c r="AC129" s="81">
        <v>0</v>
      </c>
      <c r="AD129" s="81">
        <v>3010.28</v>
      </c>
      <c r="AE129" s="81">
        <v>1450.7190000000001</v>
      </c>
      <c r="AF129" s="81">
        <v>636.38</v>
      </c>
      <c r="AG129" s="81">
        <v>636.65800000000002</v>
      </c>
      <c r="AH129" s="81">
        <v>0</v>
      </c>
      <c r="AI129" s="81">
        <v>0</v>
      </c>
      <c r="AJ129" s="81">
        <v>1020.302</v>
      </c>
      <c r="AK129" s="81">
        <v>2824.7</v>
      </c>
      <c r="AL129" s="81">
        <v>1269.7860000000001</v>
      </c>
      <c r="AM129" s="81">
        <v>588.56700000000001</v>
      </c>
      <c r="AN129" s="81">
        <v>592.65700000000004</v>
      </c>
      <c r="AO129" s="81">
        <v>0</v>
      </c>
      <c r="AP129" s="81">
        <v>0</v>
      </c>
      <c r="AQ129" s="81">
        <v>973.12699999999995</v>
      </c>
      <c r="AR129" s="81">
        <v>3231.259</v>
      </c>
      <c r="AS129" s="81">
        <v>1623.63</v>
      </c>
      <c r="AT129" s="81">
        <v>0</v>
      </c>
      <c r="AU129" s="81">
        <v>0</v>
      </c>
      <c r="AV129" s="81">
        <v>0</v>
      </c>
      <c r="AW129" s="81">
        <v>695.75199999999995</v>
      </c>
      <c r="AX129" s="81">
        <v>0</v>
      </c>
      <c r="AY129" s="81">
        <v>2382.3110000000001</v>
      </c>
      <c r="AZ129" s="81">
        <v>942.84900000000005</v>
      </c>
      <c r="BA129" s="81">
        <v>233.535</v>
      </c>
      <c r="BB129" s="81">
        <v>0</v>
      </c>
      <c r="BC129" s="81">
        <v>0</v>
      </c>
      <c r="BD129" s="81">
        <v>557.99300000000005</v>
      </c>
      <c r="BE129" s="81">
        <v>0</v>
      </c>
      <c r="BF129" s="81">
        <v>1379.2760000000001</v>
      </c>
      <c r="BG129" s="81">
        <v>0</v>
      </c>
      <c r="BH129" s="81">
        <v>927.78</v>
      </c>
      <c r="BI129" s="81">
        <v>0</v>
      </c>
      <c r="BJ129" s="81">
        <v>1327.3420000000001</v>
      </c>
      <c r="BK129" s="81">
        <v>1281.412</v>
      </c>
      <c r="BL129" s="81">
        <v>8485.4110000000001</v>
      </c>
      <c r="BM129" s="81">
        <v>0</v>
      </c>
      <c r="BN129" s="81">
        <v>8684.3729999999996</v>
      </c>
      <c r="BO129" s="81">
        <v>0</v>
      </c>
      <c r="BP129" s="81">
        <v>9968.7849999999999</v>
      </c>
      <c r="BQ129" s="81">
        <v>9244.6919999999991</v>
      </c>
    </row>
    <row r="130" spans="1:69" x14ac:dyDescent="0.2">
      <c r="A130" s="96" t="s">
        <v>4</v>
      </c>
      <c r="B130" s="31">
        <v>43222.020891203705</v>
      </c>
      <c r="C130" s="97">
        <v>293</v>
      </c>
      <c r="D130" s="32">
        <v>312.69900000000001</v>
      </c>
      <c r="E130" s="32">
        <v>311.88499999999999</v>
      </c>
      <c r="F130" s="32">
        <v>223.56299999999999</v>
      </c>
      <c r="G130" s="33">
        <v>0.39870640490599984</v>
      </c>
      <c r="H130" s="33">
        <v>2.6099363547462673E-3</v>
      </c>
      <c r="I130" s="97" t="s">
        <v>9</v>
      </c>
      <c r="J130" s="32">
        <v>249.251</v>
      </c>
      <c r="K130" s="32">
        <v>160.49699999999996</v>
      </c>
      <c r="L130" s="32">
        <v>0</v>
      </c>
      <c r="M130" s="33" t="e">
        <v>#DIV/0!</v>
      </c>
      <c r="N130" s="33">
        <v>0.55299476002666759</v>
      </c>
      <c r="O130" s="97">
        <v>172.90486392378014</v>
      </c>
      <c r="P130" s="97">
        <v>158.86799999999999</v>
      </c>
      <c r="Q130" s="32">
        <v>143.40500000000003</v>
      </c>
      <c r="R130" s="98">
        <v>146.203</v>
      </c>
      <c r="S130" s="33">
        <v>8.66261294227888E-2</v>
      </c>
      <c r="T130" s="33">
        <v>0.1078274816080329</v>
      </c>
      <c r="Y130" s="81">
        <v>3311.9999999999995</v>
      </c>
      <c r="Z130" s="81">
        <v>1039.2909999999999</v>
      </c>
      <c r="AA130" s="81">
        <v>777.18799999999999</v>
      </c>
      <c r="AB130" s="81">
        <v>240.92599999999999</v>
      </c>
      <c r="AC130" s="81">
        <v>262.91699999999997</v>
      </c>
      <c r="AD130" s="100">
        <v>0</v>
      </c>
      <c r="AE130" s="100">
        <v>0</v>
      </c>
      <c r="AF130" s="81">
        <v>0</v>
      </c>
      <c r="AG130" s="81">
        <v>0</v>
      </c>
      <c r="AH130" s="81">
        <v>0</v>
      </c>
      <c r="AI130" s="81">
        <v>0</v>
      </c>
      <c r="AJ130" s="81">
        <v>0</v>
      </c>
      <c r="AK130" s="100">
        <v>0</v>
      </c>
      <c r="AL130" s="100">
        <v>0</v>
      </c>
      <c r="AM130" s="81">
        <v>129.54</v>
      </c>
      <c r="AN130" s="81">
        <v>126.797</v>
      </c>
      <c r="AO130" s="81">
        <v>144.143</v>
      </c>
      <c r="AP130" s="81">
        <v>136.35499999999999</v>
      </c>
      <c r="AQ130" s="81">
        <v>195.25399999999999</v>
      </c>
      <c r="AR130" s="100">
        <v>0</v>
      </c>
      <c r="AS130" s="100">
        <v>0</v>
      </c>
      <c r="AT130" s="81">
        <v>0.87</v>
      </c>
      <c r="AU130" s="81">
        <v>0.89100000000000001</v>
      </c>
      <c r="AV130" s="81">
        <v>0.90700000000000003</v>
      </c>
      <c r="AW130" s="81">
        <v>0.95499999999999996</v>
      </c>
      <c r="AX130" s="81">
        <v>0.98699999999999999</v>
      </c>
      <c r="AY130" s="100">
        <v>595.66800000000001</v>
      </c>
      <c r="AZ130" s="100">
        <v>476.44499999999999</v>
      </c>
      <c r="BA130" s="81">
        <v>24.530999999999999</v>
      </c>
      <c r="BB130" s="81">
        <v>21.518999999999998</v>
      </c>
      <c r="BC130" s="81">
        <v>14.195</v>
      </c>
      <c r="BD130" s="81">
        <v>17.625</v>
      </c>
      <c r="BE130" s="81">
        <v>7.0529999999999999</v>
      </c>
      <c r="BF130" s="81">
        <v>0</v>
      </c>
      <c r="BG130" s="81">
        <v>0</v>
      </c>
      <c r="BH130" s="81">
        <v>0</v>
      </c>
      <c r="BI130" s="81">
        <v>0</v>
      </c>
      <c r="BJ130" s="81">
        <v>0</v>
      </c>
      <c r="BK130" s="81">
        <v>0</v>
      </c>
      <c r="BL130" s="81">
        <v>2928.3389999999999</v>
      </c>
      <c r="BM130" s="81">
        <v>2990.6109999999999</v>
      </c>
      <c r="BN130" s="81">
        <v>3181.5639999999999</v>
      </c>
      <c r="BO130" s="81">
        <v>3390.25</v>
      </c>
      <c r="BP130" s="81">
        <v>3534.7170000000001</v>
      </c>
      <c r="BQ130" s="81">
        <v>3687.0549999999998</v>
      </c>
    </row>
    <row r="131" spans="1:69" x14ac:dyDescent="0.2">
      <c r="A131" s="96" t="s">
        <v>336</v>
      </c>
      <c r="B131" s="31">
        <v>43222.020891203705</v>
      </c>
      <c r="C131" s="97" t="s">
        <v>9</v>
      </c>
      <c r="D131" s="32">
        <v>1.9400109999999999</v>
      </c>
      <c r="E131" s="32">
        <v>3.9637340000000005</v>
      </c>
      <c r="F131" s="32">
        <v>1.938925</v>
      </c>
      <c r="G131" s="33">
        <v>5.6010418144070151E-4</v>
      </c>
      <c r="H131" s="33">
        <v>-0.51055973988163694</v>
      </c>
      <c r="I131" s="97" t="s">
        <v>9</v>
      </c>
      <c r="J131" s="32">
        <v>0.34008899999999997</v>
      </c>
      <c r="K131" s="32">
        <v>2.4878650000000002</v>
      </c>
      <c r="L131" s="32">
        <v>0.51348000000000005</v>
      </c>
      <c r="M131" s="33">
        <v>-0.33767819584014969</v>
      </c>
      <c r="N131" s="33">
        <v>-0.86330086238602177</v>
      </c>
      <c r="O131" s="97" t="s">
        <v>9</v>
      </c>
      <c r="P131" s="97">
        <v>0.80485300000000004</v>
      </c>
      <c r="Q131" s="32">
        <v>2.818641</v>
      </c>
      <c r="R131" s="98">
        <v>0.59103399999999995</v>
      </c>
      <c r="S131" s="33">
        <v>0.36177106562397454</v>
      </c>
      <c r="T131" s="33">
        <v>-0.71445352565296538</v>
      </c>
      <c r="Y131" s="81">
        <v>61.71</v>
      </c>
      <c r="Z131" s="81">
        <v>9.0218760000000007</v>
      </c>
      <c r="AA131" s="81">
        <v>7.1454610000000001</v>
      </c>
      <c r="AB131" s="81">
        <v>1.615607</v>
      </c>
      <c r="AC131" s="81">
        <v>1.5036099999999999</v>
      </c>
      <c r="AD131" s="100">
        <v>7.5164730000000004</v>
      </c>
      <c r="AE131" s="100">
        <v>4.688733</v>
      </c>
      <c r="AF131" s="81">
        <v>1.5033589999999999</v>
      </c>
      <c r="AG131" s="81">
        <v>1.3628229999999999</v>
      </c>
      <c r="AH131" s="81">
        <v>1.0926450000000001</v>
      </c>
      <c r="AI131" s="81">
        <v>3.5576460000000001</v>
      </c>
      <c r="AJ131" s="81">
        <v>1.546222</v>
      </c>
      <c r="AK131" s="100">
        <v>1.987697</v>
      </c>
      <c r="AL131" s="100">
        <v>-0.75287700000000002</v>
      </c>
      <c r="AM131" s="81">
        <v>0.215452</v>
      </c>
      <c r="AN131" s="81">
        <v>-7.6012999999999997E-2</v>
      </c>
      <c r="AO131" s="81">
        <v>-0.29296800000000001</v>
      </c>
      <c r="AP131" s="81">
        <v>2.1411950000000002</v>
      </c>
      <c r="AQ131" s="81">
        <v>-1.9526999999999999E-2</v>
      </c>
      <c r="AR131" s="100">
        <v>3.2796120000000002</v>
      </c>
      <c r="AS131" s="100">
        <v>0.30405500000000002</v>
      </c>
      <c r="AT131" s="81">
        <v>-0.45396300000000001</v>
      </c>
      <c r="AU131" s="81">
        <v>-0.65986199999999995</v>
      </c>
      <c r="AV131" s="81">
        <v>1.578031</v>
      </c>
      <c r="AW131" s="81">
        <v>0.238925</v>
      </c>
      <c r="AX131" s="81">
        <v>3.9342000000000002E-2</v>
      </c>
      <c r="AY131" s="100">
        <v>3.6884489999999999</v>
      </c>
      <c r="AZ131" s="100">
        <v>1.455613</v>
      </c>
      <c r="BA131" s="81">
        <v>-0.34510600000000002</v>
      </c>
      <c r="BB131" s="81">
        <v>-0.37355500000000003</v>
      </c>
      <c r="BC131" s="81">
        <v>2.5675340000000002</v>
      </c>
      <c r="BD131" s="81">
        <v>1.6636999999999999E-2</v>
      </c>
      <c r="BE131" s="81">
        <v>0.262104</v>
      </c>
      <c r="BF131" s="81">
        <v>-10.955906000000001</v>
      </c>
      <c r="BG131" s="81">
        <v>-11.541024999999999</v>
      </c>
      <c r="BH131" s="81">
        <v>-11.425265</v>
      </c>
      <c r="BI131" s="81">
        <v>-11.539579</v>
      </c>
      <c r="BJ131" s="81">
        <v>-12.418234</v>
      </c>
      <c r="BK131" s="81">
        <v>-13.505709</v>
      </c>
      <c r="BL131" s="81">
        <v>17.316828999999998</v>
      </c>
      <c r="BM131" s="81">
        <v>16.382722000000001</v>
      </c>
      <c r="BN131" s="81">
        <v>16.372254000000002</v>
      </c>
      <c r="BO131" s="81">
        <v>16.684177999999999</v>
      </c>
      <c r="BP131" s="81">
        <v>20.719432999999999</v>
      </c>
      <c r="BQ131" s="81">
        <v>21.583081</v>
      </c>
    </row>
    <row r="132" spans="1:69" x14ac:dyDescent="0.2">
      <c r="A132" s="96" t="s">
        <v>68</v>
      </c>
      <c r="B132" s="31">
        <v>43222.020891203705</v>
      </c>
      <c r="C132" s="97">
        <v>1795.2328499857276</v>
      </c>
      <c r="D132" s="32">
        <v>1865.6469999999999</v>
      </c>
      <c r="E132" s="32">
        <v>1656.4910000000009</v>
      </c>
      <c r="F132" s="32">
        <v>1555.6679999999999</v>
      </c>
      <c r="G132" s="33">
        <v>0.19925781079253424</v>
      </c>
      <c r="H132" s="33">
        <v>0.1262644952492944</v>
      </c>
      <c r="I132" s="97">
        <v>224.50346265932239</v>
      </c>
      <c r="J132" s="32">
        <v>266.97800000000001</v>
      </c>
      <c r="K132" s="32">
        <v>165.45100000000002</v>
      </c>
      <c r="L132" s="32">
        <v>181.11799999999999</v>
      </c>
      <c r="M132" s="33">
        <v>0.47405558806965642</v>
      </c>
      <c r="N132" s="33">
        <v>0.61363787465775355</v>
      </c>
      <c r="O132" s="97">
        <v>-61.625</v>
      </c>
      <c r="P132" s="97">
        <v>-45.991</v>
      </c>
      <c r="Q132" s="32">
        <v>-148.53100000000001</v>
      </c>
      <c r="R132" s="98">
        <v>-103.765</v>
      </c>
      <c r="S132" s="33" t="s">
        <v>234</v>
      </c>
      <c r="T132" s="33" t="s">
        <v>234</v>
      </c>
      <c r="Y132" s="81">
        <v>8918.2396169200001</v>
      </c>
      <c r="Z132" s="81">
        <v>8521.1460000000006</v>
      </c>
      <c r="AA132" s="81">
        <v>7050.2449999999999</v>
      </c>
      <c r="AB132" s="81">
        <v>2559.3440000000001</v>
      </c>
      <c r="AC132" s="81">
        <v>2749.643</v>
      </c>
      <c r="AD132" s="100">
        <v>2901.3139999999999</v>
      </c>
      <c r="AE132" s="100">
        <v>2392.48</v>
      </c>
      <c r="AF132" s="81">
        <v>481.416</v>
      </c>
      <c r="AG132" s="81">
        <v>919.67</v>
      </c>
      <c r="AH132" s="81">
        <v>954.05700000000002</v>
      </c>
      <c r="AI132" s="81">
        <v>546.17100000000005</v>
      </c>
      <c r="AJ132" s="81">
        <v>614.03300000000002</v>
      </c>
      <c r="AK132" s="100">
        <v>859.25900000000001</v>
      </c>
      <c r="AL132" s="100">
        <v>628.95500000000004</v>
      </c>
      <c r="AM132" s="81">
        <v>56.625999999999998</v>
      </c>
      <c r="AN132" s="81">
        <v>370.28</v>
      </c>
      <c r="AO132" s="81">
        <v>395.94400000000002</v>
      </c>
      <c r="AP132" s="81">
        <v>36.408999999999999</v>
      </c>
      <c r="AQ132" s="81">
        <v>138.02799999999999</v>
      </c>
      <c r="AR132" s="100">
        <v>1356.509</v>
      </c>
      <c r="AS132" s="100">
        <v>1053.143</v>
      </c>
      <c r="AT132" s="81">
        <v>413.21199999999999</v>
      </c>
      <c r="AU132" s="81">
        <v>417.202</v>
      </c>
      <c r="AV132" s="81">
        <v>75.447000000000003</v>
      </c>
      <c r="AW132" s="81">
        <v>492.72500000000002</v>
      </c>
      <c r="AX132" s="81">
        <v>517.21500000000003</v>
      </c>
      <c r="AY132" s="100">
        <v>237.62700000000001</v>
      </c>
      <c r="AZ132" s="100">
        <v>-28.393999999999998</v>
      </c>
      <c r="BA132" s="81">
        <v>148.114</v>
      </c>
      <c r="BB132" s="81">
        <v>154.18600000000001</v>
      </c>
      <c r="BC132" s="81">
        <v>-360.12099999999998</v>
      </c>
      <c r="BD132" s="81">
        <v>231.34700000000001</v>
      </c>
      <c r="BE132" s="81">
        <v>240.84399999999999</v>
      </c>
      <c r="BF132" s="81">
        <v>2293.002</v>
      </c>
      <c r="BG132" s="81">
        <v>2514.085</v>
      </c>
      <c r="BH132" s="81">
        <v>2336.0520000000001</v>
      </c>
      <c r="BI132" s="81">
        <v>1930.87</v>
      </c>
      <c r="BJ132" s="81">
        <v>2098.7689999999998</v>
      </c>
      <c r="BK132" s="81">
        <v>2279.6410000000001</v>
      </c>
      <c r="BL132" s="81">
        <v>4305.1679999999997</v>
      </c>
      <c r="BM132" s="81">
        <v>4417.942</v>
      </c>
      <c r="BN132" s="81">
        <v>4410.9719999999998</v>
      </c>
      <c r="BO132" s="81">
        <v>4632.8829999999998</v>
      </c>
      <c r="BP132" s="81">
        <v>4735.7380000000003</v>
      </c>
      <c r="BQ132" s="81">
        <v>4907.5339999999997</v>
      </c>
    </row>
    <row r="133" spans="1:69" x14ac:dyDescent="0.2">
      <c r="A133" s="96" t="s">
        <v>168</v>
      </c>
      <c r="B133" s="31">
        <v>43222.020891203705</v>
      </c>
      <c r="C133" s="97" t="s">
        <v>9</v>
      </c>
      <c r="D133" s="32">
        <v>4070.3029999999999</v>
      </c>
      <c r="E133" s="32">
        <v>3753.3099999999995</v>
      </c>
      <c r="F133" s="32">
        <v>2726.192</v>
      </c>
      <c r="G133" s="33">
        <v>0.49303607376149583</v>
      </c>
      <c r="H133" s="33">
        <v>8.4456919359179095E-2</v>
      </c>
      <c r="I133" s="97" t="s">
        <v>9</v>
      </c>
      <c r="J133" s="32">
        <v>671.31299999999999</v>
      </c>
      <c r="K133" s="32">
        <v>1058.152</v>
      </c>
      <c r="L133" s="32">
        <v>471.59100000000001</v>
      </c>
      <c r="M133" s="33">
        <v>0.42350680992639811</v>
      </c>
      <c r="N133" s="33">
        <v>-0.36557980327968009</v>
      </c>
      <c r="O133" s="97" t="s">
        <v>9</v>
      </c>
      <c r="P133" s="97">
        <v>242.86199999999999</v>
      </c>
      <c r="Q133" s="32">
        <v>534.04300000000001</v>
      </c>
      <c r="R133" s="98">
        <v>78.290000000000006</v>
      </c>
      <c r="S133" s="33">
        <v>2.1020820028100649</v>
      </c>
      <c r="T133" s="33">
        <v>-0.54523886653321929</v>
      </c>
      <c r="Y133" s="81">
        <v>8196.6186318128002</v>
      </c>
      <c r="Z133" s="81">
        <v>12344.817999999999</v>
      </c>
      <c r="AA133" s="81">
        <v>9103.3799999999992</v>
      </c>
      <c r="AB133" s="81">
        <v>0</v>
      </c>
      <c r="AC133" s="81">
        <v>0</v>
      </c>
      <c r="AD133" s="100">
        <v>3932.491</v>
      </c>
      <c r="AE133" s="100">
        <v>2602.424</v>
      </c>
      <c r="AF133" s="81">
        <v>755.024</v>
      </c>
      <c r="AG133" s="81">
        <v>0</v>
      </c>
      <c r="AH133" s="81">
        <v>0</v>
      </c>
      <c r="AI133" s="81">
        <v>1478.124</v>
      </c>
      <c r="AJ133" s="81">
        <v>1024.787</v>
      </c>
      <c r="AK133" s="100">
        <v>2413.8429999999998</v>
      </c>
      <c r="AL133" s="100">
        <v>1374.588</v>
      </c>
      <c r="AM133" s="81">
        <v>415.45</v>
      </c>
      <c r="AN133" s="81">
        <v>0</v>
      </c>
      <c r="AO133" s="81">
        <v>0</v>
      </c>
      <c r="AP133" s="81">
        <v>994.76</v>
      </c>
      <c r="AQ133" s="81">
        <v>609.87900000000002</v>
      </c>
      <c r="AR133" s="100">
        <v>2649.174</v>
      </c>
      <c r="AS133" s="100">
        <v>1592.5260000000001</v>
      </c>
      <c r="AT133" s="81">
        <v>0</v>
      </c>
      <c r="AU133" s="81">
        <v>0</v>
      </c>
      <c r="AV133" s="81">
        <v>314.04000000000002</v>
      </c>
      <c r="AW133" s="81">
        <v>0</v>
      </c>
      <c r="AX133" s="81">
        <v>0</v>
      </c>
      <c r="AY133" s="100">
        <v>988.00900000000001</v>
      </c>
      <c r="AZ133" s="100">
        <v>377.39299999999997</v>
      </c>
      <c r="BA133" s="81">
        <v>0</v>
      </c>
      <c r="BB133" s="81">
        <v>0</v>
      </c>
      <c r="BC133" s="81">
        <v>-44.42</v>
      </c>
      <c r="BD133" s="81">
        <v>0</v>
      </c>
      <c r="BE133" s="81">
        <v>0</v>
      </c>
      <c r="BF133" s="81">
        <v>5569.47</v>
      </c>
      <c r="BG133" s="81">
        <v>0</v>
      </c>
      <c r="BH133" s="81">
        <v>0</v>
      </c>
      <c r="BI133" s="81">
        <v>6360.8</v>
      </c>
      <c r="BJ133" s="81">
        <v>6343.41</v>
      </c>
      <c r="BK133" s="81">
        <v>7189.4409999999998</v>
      </c>
      <c r="BL133" s="81">
        <v>4746.8280000000004</v>
      </c>
      <c r="BM133" s="81">
        <v>0</v>
      </c>
      <c r="BN133" s="81">
        <v>0</v>
      </c>
      <c r="BO133" s="81">
        <v>5200.7939999999999</v>
      </c>
      <c r="BP133" s="81">
        <v>5880.4030000000002</v>
      </c>
      <c r="BQ133" s="81">
        <v>5772.5119999999997</v>
      </c>
    </row>
    <row r="134" spans="1:69" x14ac:dyDescent="0.2">
      <c r="A134" s="96" t="s">
        <v>48</v>
      </c>
      <c r="B134" s="31">
        <v>43222.020891203705</v>
      </c>
      <c r="C134" s="97">
        <v>1294.6666666666667</v>
      </c>
      <c r="D134" s="32">
        <v>1365.1990000000001</v>
      </c>
      <c r="E134" s="32">
        <v>1911.8980000000006</v>
      </c>
      <c r="F134" s="32">
        <v>1074.069</v>
      </c>
      <c r="G134" s="33">
        <v>0.2710533494589269</v>
      </c>
      <c r="H134" s="33">
        <v>-0.28594569375562939</v>
      </c>
      <c r="I134" s="97">
        <v>248.66666666666666</v>
      </c>
      <c r="J134" s="32">
        <v>283.36</v>
      </c>
      <c r="K134" s="32">
        <v>385.39199999999994</v>
      </c>
      <c r="L134" s="32">
        <v>267.41899999999998</v>
      </c>
      <c r="M134" s="33">
        <v>5.9610573669036437E-2</v>
      </c>
      <c r="N134" s="33">
        <v>-0.26474861958732909</v>
      </c>
      <c r="O134" s="97">
        <v>295.16666666666669</v>
      </c>
      <c r="P134" s="97">
        <v>351.36099999999999</v>
      </c>
      <c r="Q134" s="32">
        <v>559.67200000000003</v>
      </c>
      <c r="R134" s="98">
        <v>343.69799999999998</v>
      </c>
      <c r="S134" s="33">
        <v>2.2295736373211472E-2</v>
      </c>
      <c r="T134" s="33">
        <v>-0.37220193256049972</v>
      </c>
      <c r="Y134" s="81">
        <v>25080</v>
      </c>
      <c r="Z134" s="81">
        <v>5360.2790000000005</v>
      </c>
      <c r="AA134" s="81">
        <v>3768.116</v>
      </c>
      <c r="AB134" s="81">
        <v>1083.424</v>
      </c>
      <c r="AC134" s="81">
        <v>1290.8879999999999</v>
      </c>
      <c r="AD134" s="100">
        <v>1354.933</v>
      </c>
      <c r="AE134" s="100">
        <v>923.01800000000003</v>
      </c>
      <c r="AF134" s="81">
        <v>312.99200000000002</v>
      </c>
      <c r="AG134" s="81">
        <v>282.90600000000001</v>
      </c>
      <c r="AH134" s="81">
        <v>312.18799999999999</v>
      </c>
      <c r="AI134" s="81">
        <v>526.80700000000002</v>
      </c>
      <c r="AJ134" s="81">
        <v>331.88499999999999</v>
      </c>
      <c r="AK134" s="100">
        <v>915.58</v>
      </c>
      <c r="AL134" s="100">
        <v>605.92499999999995</v>
      </c>
      <c r="AM134" s="81">
        <v>237.465</v>
      </c>
      <c r="AN134" s="81">
        <v>195.22</v>
      </c>
      <c r="AO134" s="81">
        <v>214.51499999999999</v>
      </c>
      <c r="AP134" s="81">
        <v>348.34</v>
      </c>
      <c r="AQ134" s="81">
        <v>243.30799999999999</v>
      </c>
      <c r="AR134" s="100">
        <v>1048.2049999999999</v>
      </c>
      <c r="AS134" s="100">
        <v>716.08500000000004</v>
      </c>
      <c r="AT134" s="81">
        <v>130.13499999999999</v>
      </c>
      <c r="AU134" s="81">
        <v>139.346</v>
      </c>
      <c r="AV134" s="81">
        <v>302.03899999999999</v>
      </c>
      <c r="AW134" s="81">
        <v>147.053</v>
      </c>
      <c r="AX134" s="81">
        <v>248.34100000000001</v>
      </c>
      <c r="AY134" s="100">
        <v>1387.77</v>
      </c>
      <c r="AZ134" s="100">
        <v>795.19100000000003</v>
      </c>
      <c r="BA134" s="81">
        <v>124.101</v>
      </c>
      <c r="BB134" s="81">
        <v>153.244</v>
      </c>
      <c r="BC134" s="81">
        <v>405.93299999999999</v>
      </c>
      <c r="BD134" s="81">
        <v>243.69</v>
      </c>
      <c r="BE134" s="81">
        <v>263.52300000000002</v>
      </c>
      <c r="BF134" s="81">
        <v>-674.45299999999997</v>
      </c>
      <c r="BG134" s="81">
        <v>-464.48099999999999</v>
      </c>
      <c r="BH134" s="81">
        <v>-267.185</v>
      </c>
      <c r="BI134" s="81">
        <v>110.709</v>
      </c>
      <c r="BJ134" s="81">
        <v>-728.76099999999997</v>
      </c>
      <c r="BK134" s="81">
        <v>25.198</v>
      </c>
      <c r="BL134" s="81">
        <v>3691.0039999999999</v>
      </c>
      <c r="BM134" s="81">
        <v>3939.8710000000001</v>
      </c>
      <c r="BN134" s="81">
        <v>4178.3729999999996</v>
      </c>
      <c r="BO134" s="81">
        <v>4442.683</v>
      </c>
      <c r="BP134" s="81">
        <v>4767.5810000000001</v>
      </c>
      <c r="BQ134" s="81">
        <v>5039.4799999999996</v>
      </c>
    </row>
    <row r="135" spans="1:69" x14ac:dyDescent="0.2">
      <c r="A135" s="96" t="s">
        <v>51</v>
      </c>
      <c r="B135" s="31">
        <v>43223.020891203705</v>
      </c>
      <c r="C135" s="97" t="s">
        <v>183</v>
      </c>
      <c r="D135" s="32">
        <v>712.91370600000005</v>
      </c>
      <c r="E135" s="32">
        <v>647.17110199999979</v>
      </c>
      <c r="F135" s="32">
        <v>631.243832</v>
      </c>
      <c r="G135" s="33">
        <v>0.12937928239431895</v>
      </c>
      <c r="H135" s="33">
        <v>0.10158457909636431</v>
      </c>
      <c r="I135" s="97" t="s">
        <v>183</v>
      </c>
      <c r="J135" s="32">
        <v>119.80740299999999</v>
      </c>
      <c r="K135" s="32">
        <v>69.517196000000013</v>
      </c>
      <c r="L135" s="32">
        <v>109.879859</v>
      </c>
      <c r="M135" s="33">
        <v>9.0349078442119257E-2</v>
      </c>
      <c r="N135" s="33">
        <v>0.72342110864195353</v>
      </c>
      <c r="O135" s="97">
        <v>64.75</v>
      </c>
      <c r="P135" s="97">
        <v>61.041637999999999</v>
      </c>
      <c r="Q135" s="32">
        <v>43.598248999999996</v>
      </c>
      <c r="R135" s="98">
        <v>74.316027000000005</v>
      </c>
      <c r="S135" s="33">
        <v>-0.17862081082456149</v>
      </c>
      <c r="T135" s="33">
        <v>0.40009379734493478</v>
      </c>
      <c r="Y135" s="81">
        <v>1353.9223689600001</v>
      </c>
      <c r="Z135" s="81">
        <v>2485.1656229999999</v>
      </c>
      <c r="AA135" s="81">
        <v>1908.345131</v>
      </c>
      <c r="AB135" s="81">
        <v>607.91323999999997</v>
      </c>
      <c r="AC135" s="81">
        <v>598.83744899999999</v>
      </c>
      <c r="AD135" s="100">
        <v>449.47946300000001</v>
      </c>
      <c r="AE135" s="100">
        <v>396.53410200000002</v>
      </c>
      <c r="AF135" s="81">
        <v>136.438535</v>
      </c>
      <c r="AG135" s="81">
        <v>106.060998</v>
      </c>
      <c r="AH135" s="81">
        <v>100.72928</v>
      </c>
      <c r="AI135" s="81">
        <v>106.25064999999999</v>
      </c>
      <c r="AJ135" s="81">
        <v>150.25676899999999</v>
      </c>
      <c r="AK135" s="100">
        <v>236.24238600000001</v>
      </c>
      <c r="AL135" s="100">
        <v>220.541043</v>
      </c>
      <c r="AM135" s="81">
        <v>84.755913000000007</v>
      </c>
      <c r="AN135" s="81">
        <v>57.865865999999997</v>
      </c>
      <c r="AO135" s="81">
        <v>50.220568</v>
      </c>
      <c r="AP135" s="81">
        <v>43.400039</v>
      </c>
      <c r="AQ135" s="81">
        <v>90.423828</v>
      </c>
      <c r="AR135" s="100">
        <v>339.383692</v>
      </c>
      <c r="AS135" s="100">
        <v>299.850257</v>
      </c>
      <c r="AT135" s="81">
        <v>82.241936999999993</v>
      </c>
      <c r="AU135" s="81">
        <v>62.027071999999997</v>
      </c>
      <c r="AV135" s="81">
        <v>79.483275000000006</v>
      </c>
      <c r="AW135" s="81">
        <v>83.234667000000002</v>
      </c>
      <c r="AX135" s="81">
        <v>76.75197</v>
      </c>
      <c r="AY135" s="100">
        <v>165.10207299999999</v>
      </c>
      <c r="AZ135" s="100">
        <v>143.08080100000001</v>
      </c>
      <c r="BA135" s="81">
        <v>37.056801999999998</v>
      </c>
      <c r="BB135" s="81">
        <v>18.017552999999999</v>
      </c>
      <c r="BC135" s="81">
        <v>37.503773000000002</v>
      </c>
      <c r="BD135" s="81">
        <v>26.963764000000001</v>
      </c>
      <c r="BE135" s="81">
        <v>33.399752999999997</v>
      </c>
      <c r="BF135" s="81">
        <v>496.31572199999999</v>
      </c>
      <c r="BG135" s="81">
        <v>530.27330800000004</v>
      </c>
      <c r="BH135" s="81">
        <v>624.93579599999998</v>
      </c>
      <c r="BI135" s="81">
        <v>669.07022700000005</v>
      </c>
      <c r="BJ135" s="81">
        <v>616.620767</v>
      </c>
      <c r="BK135" s="81">
        <v>709.64279299999998</v>
      </c>
      <c r="BL135" s="81">
        <v>1154.1273430000001</v>
      </c>
      <c r="BM135" s="81">
        <v>1174.13733</v>
      </c>
      <c r="BN135" s="81">
        <v>1160.211718</v>
      </c>
      <c r="BO135" s="81">
        <v>1201.051835</v>
      </c>
      <c r="BP135" s="81">
        <v>1276.9509760000001</v>
      </c>
      <c r="BQ135" s="81">
        <v>1322.8385490000001</v>
      </c>
    </row>
    <row r="136" spans="1:69" x14ac:dyDescent="0.2">
      <c r="A136" s="96" t="s">
        <v>19</v>
      </c>
      <c r="B136" s="31">
        <v>43223.020891203705</v>
      </c>
      <c r="C136" s="97">
        <v>3735</v>
      </c>
      <c r="D136" s="32">
        <v>2767.6309999999999</v>
      </c>
      <c r="E136" s="32">
        <v>2684.1070000000009</v>
      </c>
      <c r="F136" s="32">
        <v>2141.3200000000002</v>
      </c>
      <c r="G136" s="33">
        <v>0.29248827825827051</v>
      </c>
      <c r="H136" s="33">
        <v>3.1117984491676021E-2</v>
      </c>
      <c r="I136" s="97" t="s">
        <v>9</v>
      </c>
      <c r="J136" s="32">
        <v>1350.9580000000001</v>
      </c>
      <c r="K136" s="32">
        <v>982.09000000000015</v>
      </c>
      <c r="L136" s="32">
        <v>0</v>
      </c>
      <c r="M136" s="33" t="e">
        <v>#DIV/0!</v>
      </c>
      <c r="N136" s="33">
        <v>0.37559490474396418</v>
      </c>
      <c r="O136" s="97">
        <v>1091.0106255969117</v>
      </c>
      <c r="P136" s="97">
        <v>1244.048</v>
      </c>
      <c r="Q136" s="32">
        <v>879.51500000000033</v>
      </c>
      <c r="R136" s="98">
        <v>1001.2809999999999</v>
      </c>
      <c r="S136" s="33">
        <v>0.24245641333451862</v>
      </c>
      <c r="T136" s="33">
        <v>0.41447047520508407</v>
      </c>
      <c r="Y136" s="81">
        <v>17301.26411032</v>
      </c>
      <c r="Z136" s="81">
        <v>9211.1010000000006</v>
      </c>
      <c r="AA136" s="81">
        <v>7634.6459999999997</v>
      </c>
      <c r="AB136" s="81">
        <v>2173.5450000000001</v>
      </c>
      <c r="AC136" s="81">
        <v>2212.1289999999999</v>
      </c>
      <c r="AD136" s="100">
        <v>0</v>
      </c>
      <c r="AE136" s="100">
        <v>0</v>
      </c>
      <c r="AF136" s="81">
        <v>0</v>
      </c>
      <c r="AG136" s="81">
        <v>0</v>
      </c>
      <c r="AH136" s="81">
        <v>0</v>
      </c>
      <c r="AI136" s="81">
        <v>0</v>
      </c>
      <c r="AJ136" s="81">
        <v>0</v>
      </c>
      <c r="AK136" s="100">
        <v>0</v>
      </c>
      <c r="AL136" s="100">
        <v>0</v>
      </c>
      <c r="AM136" s="81">
        <v>4360.95</v>
      </c>
      <c r="AN136" s="81">
        <v>4506.3370000000004</v>
      </c>
      <c r="AO136" s="81">
        <v>4727.6540000000005</v>
      </c>
      <c r="AP136" s="81">
        <v>4807.3639999999996</v>
      </c>
      <c r="AQ136" s="81">
        <v>4923.299</v>
      </c>
      <c r="AR136" s="100">
        <v>0</v>
      </c>
      <c r="AS136" s="100">
        <v>0</v>
      </c>
      <c r="AT136" s="81">
        <v>86.29</v>
      </c>
      <c r="AU136" s="81">
        <v>88.021000000000001</v>
      </c>
      <c r="AV136" s="81">
        <v>87.245999999999995</v>
      </c>
      <c r="AW136" s="81">
        <v>85.55</v>
      </c>
      <c r="AX136" s="81">
        <v>88.694999999999993</v>
      </c>
      <c r="AY136" s="100">
        <v>3614.0810000000001</v>
      </c>
      <c r="AZ136" s="100">
        <v>2932.7950000000001</v>
      </c>
      <c r="BA136" s="81">
        <v>11.22</v>
      </c>
      <c r="BB136" s="81">
        <v>65.036000000000001</v>
      </c>
      <c r="BC136" s="81">
        <v>97.811999999999998</v>
      </c>
      <c r="BD136" s="81">
        <v>0</v>
      </c>
      <c r="BE136" s="81">
        <v>0</v>
      </c>
      <c r="BF136" s="81">
        <v>0</v>
      </c>
      <c r="BG136" s="81">
        <v>0</v>
      </c>
      <c r="BH136" s="81">
        <v>0</v>
      </c>
      <c r="BI136" s="81">
        <v>0</v>
      </c>
      <c r="BJ136" s="81">
        <v>0</v>
      </c>
      <c r="BK136" s="81">
        <v>0</v>
      </c>
      <c r="BL136" s="81">
        <v>26118.546999999999</v>
      </c>
      <c r="BM136" s="81">
        <v>27700.053</v>
      </c>
      <c r="BN136" s="81">
        <v>28490.780999999999</v>
      </c>
      <c r="BO136" s="81">
        <v>28972.782999999999</v>
      </c>
      <c r="BP136" s="81">
        <v>30097.927</v>
      </c>
      <c r="BQ136" s="81">
        <v>31595.598999999998</v>
      </c>
    </row>
  </sheetData>
  <mergeCells count="4">
    <mergeCell ref="C1:H1"/>
    <mergeCell ref="I1:N1"/>
    <mergeCell ref="O1:T1"/>
    <mergeCell ref="V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72"/>
  <sheetViews>
    <sheetView tabSelected="1" workbookViewId="0">
      <selection activeCell="A2" sqref="A2"/>
    </sheetView>
  </sheetViews>
  <sheetFormatPr defaultRowHeight="14.25" x14ac:dyDescent="0.2"/>
  <cols>
    <col min="1" max="1" width="7.75" bestFit="1" customWidth="1"/>
    <col min="2" max="2" width="22.75" bestFit="1" customWidth="1"/>
    <col min="3" max="3" width="14.25" bestFit="1" customWidth="1"/>
    <col min="4" max="5" width="7.75" bestFit="1" customWidth="1"/>
    <col min="6" max="6" width="7.375" bestFit="1" customWidth="1"/>
    <col min="7" max="8" width="10.875" bestFit="1" customWidth="1"/>
    <col min="9" max="9" width="7.375" bestFit="1" customWidth="1"/>
  </cols>
  <sheetData>
    <row r="1" spans="1:9" ht="30.75" thickBot="1" x14ac:dyDescent="0.25">
      <c r="A1" s="1" t="s">
        <v>0</v>
      </c>
      <c r="B1" s="2" t="s">
        <v>1</v>
      </c>
      <c r="C1" s="3" t="s">
        <v>2</v>
      </c>
      <c r="D1" s="4" t="s">
        <v>152</v>
      </c>
      <c r="E1" s="5" t="s">
        <v>154</v>
      </c>
      <c r="F1" s="6" t="s">
        <v>149</v>
      </c>
      <c r="G1" s="7" t="s">
        <v>155</v>
      </c>
      <c r="H1" s="8" t="s">
        <v>3</v>
      </c>
    </row>
    <row r="2" spans="1:9" x14ac:dyDescent="0.2">
      <c r="A2" s="9" t="s">
        <v>44</v>
      </c>
      <c r="B2" s="10" t="s">
        <v>45</v>
      </c>
      <c r="C2" s="11">
        <v>43220.25</v>
      </c>
      <c r="D2" s="12">
        <v>66.861921999999993</v>
      </c>
      <c r="E2" s="12">
        <v>2.3978730000000001</v>
      </c>
      <c r="F2" s="13">
        <v>75.356624999999994</v>
      </c>
      <c r="G2" s="21" t="s">
        <v>9</v>
      </c>
      <c r="H2" s="22" t="s">
        <v>9</v>
      </c>
      <c r="I2" s="87"/>
    </row>
    <row r="3" spans="1:9" x14ac:dyDescent="0.2">
      <c r="A3" s="9" t="s">
        <v>166</v>
      </c>
      <c r="B3" s="10" t="s">
        <v>186</v>
      </c>
      <c r="C3" s="11">
        <v>43222.25</v>
      </c>
      <c r="D3" s="12">
        <v>10.291265000000001</v>
      </c>
      <c r="E3" s="12">
        <v>0.13456499999999999</v>
      </c>
      <c r="F3" s="13">
        <v>12.107077</v>
      </c>
      <c r="G3" s="21" t="s">
        <v>9</v>
      </c>
      <c r="H3" s="22" t="s">
        <v>9</v>
      </c>
      <c r="I3" s="87"/>
    </row>
    <row r="4" spans="1:9" x14ac:dyDescent="0.2">
      <c r="A4" s="9" t="s">
        <v>126</v>
      </c>
      <c r="B4" s="10" t="s">
        <v>127</v>
      </c>
      <c r="C4" s="11">
        <v>43222.25</v>
      </c>
      <c r="D4" s="12">
        <v>17.17756700000001</v>
      </c>
      <c r="E4" s="12">
        <v>491.288138</v>
      </c>
      <c r="F4" s="13">
        <v>487.36695300000002</v>
      </c>
      <c r="G4" s="21" t="s">
        <v>9</v>
      </c>
      <c r="H4" s="22" t="s">
        <v>9</v>
      </c>
      <c r="I4" s="87"/>
    </row>
    <row r="5" spans="1:9" x14ac:dyDescent="0.2">
      <c r="A5" s="9" t="s">
        <v>42</v>
      </c>
      <c r="B5" s="10" t="s">
        <v>43</v>
      </c>
      <c r="C5" s="11">
        <v>43222.25</v>
      </c>
      <c r="D5" s="12">
        <v>53.449000000000012</v>
      </c>
      <c r="E5" s="12">
        <v>78.012</v>
      </c>
      <c r="F5" s="13">
        <v>203.566</v>
      </c>
      <c r="G5" s="21" t="s">
        <v>9</v>
      </c>
      <c r="H5" s="22" t="s">
        <v>9</v>
      </c>
      <c r="I5" s="87"/>
    </row>
    <row r="6" spans="1:9" x14ac:dyDescent="0.2">
      <c r="A6" s="9" t="s">
        <v>23</v>
      </c>
      <c r="B6" s="10" t="s">
        <v>24</v>
      </c>
      <c r="C6" s="11">
        <v>43223.25</v>
      </c>
      <c r="D6" s="12">
        <v>48.654000000000003</v>
      </c>
      <c r="E6" s="12">
        <v>37.148000000000003</v>
      </c>
      <c r="F6" s="13">
        <v>99.423000000000002</v>
      </c>
      <c r="G6" s="21">
        <v>-25</v>
      </c>
      <c r="H6" s="22">
        <v>5</v>
      </c>
      <c r="I6" s="87"/>
    </row>
    <row r="7" spans="1:9" x14ac:dyDescent="0.2">
      <c r="A7" s="9" t="s">
        <v>130</v>
      </c>
      <c r="B7" s="10" t="s">
        <v>131</v>
      </c>
      <c r="C7" s="11">
        <v>43223.25</v>
      </c>
      <c r="D7" s="12">
        <v>365.14090199999987</v>
      </c>
      <c r="E7" s="12">
        <v>365.924171</v>
      </c>
      <c r="F7" s="13">
        <v>1401.9594979999999</v>
      </c>
      <c r="G7" s="21">
        <v>276.27272727272725</v>
      </c>
      <c r="H7" s="22">
        <v>13</v>
      </c>
    </row>
    <row r="8" spans="1:9" x14ac:dyDescent="0.2">
      <c r="A8" s="9" t="s">
        <v>15</v>
      </c>
      <c r="B8" s="10" t="s">
        <v>16</v>
      </c>
      <c r="C8" s="11">
        <v>43224.25</v>
      </c>
      <c r="D8" s="12">
        <v>1204.5683512838123</v>
      </c>
      <c r="E8" s="12">
        <v>1642.4302178851126</v>
      </c>
      <c r="F8" s="13">
        <v>5307.5276175740955</v>
      </c>
      <c r="G8" s="21">
        <v>1426.011030036301</v>
      </c>
      <c r="H8" s="22">
        <v>16</v>
      </c>
    </row>
    <row r="9" spans="1:9" x14ac:dyDescent="0.2">
      <c r="A9" s="9" t="s">
        <v>19</v>
      </c>
      <c r="B9" s="10" t="s">
        <v>20</v>
      </c>
      <c r="C9" s="11">
        <v>43224.25</v>
      </c>
      <c r="D9" s="12">
        <v>879.51500000000033</v>
      </c>
      <c r="E9" s="12">
        <v>1001.2809999999999</v>
      </c>
      <c r="F9" s="13">
        <v>3614.0810000000001</v>
      </c>
      <c r="G9" s="21">
        <v>1091.0106255969117</v>
      </c>
      <c r="H9" s="22">
        <v>16</v>
      </c>
    </row>
    <row r="10" spans="1:9" x14ac:dyDescent="0.2">
      <c r="A10" s="9" t="s">
        <v>46</v>
      </c>
      <c r="B10" s="10" t="s">
        <v>47</v>
      </c>
      <c r="C10" s="11">
        <v>43224.25</v>
      </c>
      <c r="D10" s="12">
        <v>-200.01517200000001</v>
      </c>
      <c r="E10" s="12">
        <v>-151.81786399999999</v>
      </c>
      <c r="F10" s="13">
        <v>-505.04438299999998</v>
      </c>
      <c r="G10" s="21" t="s">
        <v>183</v>
      </c>
      <c r="H10" s="22">
        <v>2</v>
      </c>
    </row>
    <row r="11" spans="1:9" x14ac:dyDescent="0.2">
      <c r="A11" s="9" t="s">
        <v>91</v>
      </c>
      <c r="B11" s="10" t="s">
        <v>92</v>
      </c>
      <c r="C11" s="11">
        <v>43224.25</v>
      </c>
      <c r="D11" s="12">
        <v>32.545607000000004</v>
      </c>
      <c r="E11" s="12">
        <v>20.904304</v>
      </c>
      <c r="F11" s="13">
        <v>92.542675000000003</v>
      </c>
      <c r="G11" s="21" t="s">
        <v>9</v>
      </c>
      <c r="H11" s="22" t="s">
        <v>9</v>
      </c>
    </row>
    <row r="12" spans="1:9" x14ac:dyDescent="0.2">
      <c r="A12" s="9" t="s">
        <v>122</v>
      </c>
      <c r="B12" s="10" t="s">
        <v>123</v>
      </c>
      <c r="C12" s="11">
        <v>43224.25</v>
      </c>
      <c r="D12" s="12">
        <v>50.257963000000004</v>
      </c>
      <c r="E12" s="12">
        <v>0.77787899999999999</v>
      </c>
      <c r="F12" s="13">
        <v>53.518202000000002</v>
      </c>
      <c r="G12" s="21" t="s">
        <v>9</v>
      </c>
      <c r="H12" s="22" t="s">
        <v>9</v>
      </c>
    </row>
    <row r="13" spans="1:9" x14ac:dyDescent="0.2">
      <c r="A13" s="9" t="s">
        <v>139</v>
      </c>
      <c r="B13" s="10" t="s">
        <v>140</v>
      </c>
      <c r="C13" s="11">
        <v>43224.25</v>
      </c>
      <c r="D13" s="12">
        <v>-184</v>
      </c>
      <c r="E13" s="12">
        <v>-1421</v>
      </c>
      <c r="F13" s="13">
        <v>639</v>
      </c>
      <c r="G13" s="21">
        <v>-532.52397671448</v>
      </c>
      <c r="H13" s="22">
        <v>14</v>
      </c>
    </row>
    <row r="14" spans="1:9" x14ac:dyDescent="0.2">
      <c r="A14" s="9" t="s">
        <v>156</v>
      </c>
      <c r="B14" s="10" t="s">
        <v>178</v>
      </c>
      <c r="C14" s="11">
        <v>43227.25</v>
      </c>
      <c r="D14" s="12">
        <v>95.975999999999999</v>
      </c>
      <c r="E14" s="12">
        <v>35.792999999999999</v>
      </c>
      <c r="F14" s="13">
        <v>237.09299999999999</v>
      </c>
      <c r="G14" s="21">
        <v>58.938980977353268</v>
      </c>
      <c r="H14" s="22">
        <v>11</v>
      </c>
    </row>
    <row r="15" spans="1:9" x14ac:dyDescent="0.2">
      <c r="A15" s="9" t="s">
        <v>78</v>
      </c>
      <c r="B15" s="10" t="s">
        <v>79</v>
      </c>
      <c r="C15" s="11">
        <v>43227.25</v>
      </c>
      <c r="D15" s="12">
        <v>281.19671299999999</v>
      </c>
      <c r="E15" s="12">
        <v>-83.141887999999994</v>
      </c>
      <c r="F15" s="13">
        <v>357.31076400000001</v>
      </c>
      <c r="G15" s="21">
        <v>-20.111873492021566</v>
      </c>
      <c r="H15" s="22">
        <v>7</v>
      </c>
    </row>
    <row r="16" spans="1:9" x14ac:dyDescent="0.2">
      <c r="A16" s="9" t="s">
        <v>99</v>
      </c>
      <c r="B16" s="10" t="s">
        <v>100</v>
      </c>
      <c r="C16" s="11">
        <v>43227.25</v>
      </c>
      <c r="D16" s="12">
        <v>589.00799999999981</v>
      </c>
      <c r="E16" s="12">
        <v>625.61199999999997</v>
      </c>
      <c r="F16" s="13">
        <v>2567.7359999999999</v>
      </c>
      <c r="G16" s="21">
        <v>582.85266927502221</v>
      </c>
      <c r="H16" s="22">
        <v>10</v>
      </c>
    </row>
    <row r="17" spans="1:8" x14ac:dyDescent="0.2">
      <c r="A17" s="9" t="s">
        <v>118</v>
      </c>
      <c r="B17" s="10" t="s">
        <v>119</v>
      </c>
      <c r="C17" s="11">
        <v>43227.25</v>
      </c>
      <c r="D17" s="12">
        <v>-206.29899999999998</v>
      </c>
      <c r="E17" s="12">
        <v>907.01499999999999</v>
      </c>
      <c r="F17" s="13">
        <v>512.70600000000002</v>
      </c>
      <c r="G17" s="21">
        <v>-237.27012927896851</v>
      </c>
      <c r="H17" s="22">
        <v>13</v>
      </c>
    </row>
    <row r="18" spans="1:8" x14ac:dyDescent="0.2">
      <c r="A18" s="9" t="s">
        <v>83</v>
      </c>
      <c r="B18" s="10" t="s">
        <v>84</v>
      </c>
      <c r="C18" s="11">
        <v>43228.25</v>
      </c>
      <c r="D18" s="12">
        <v>-194.45000000000002</v>
      </c>
      <c r="E18" s="12">
        <v>-84.912000000000006</v>
      </c>
      <c r="F18" s="13">
        <v>149.41999999999999</v>
      </c>
      <c r="G18" s="21">
        <v>-139.11962161518829</v>
      </c>
      <c r="H18" s="22">
        <v>8</v>
      </c>
    </row>
    <row r="19" spans="1:8" x14ac:dyDescent="0.2">
      <c r="A19" s="9" t="s">
        <v>89</v>
      </c>
      <c r="B19" s="10" t="s">
        <v>90</v>
      </c>
      <c r="C19" s="11">
        <v>43228.25</v>
      </c>
      <c r="D19" s="12">
        <v>221.69299999999998</v>
      </c>
      <c r="E19" s="12">
        <v>197.857</v>
      </c>
      <c r="F19" s="13">
        <v>863.00099999999998</v>
      </c>
      <c r="G19" s="21">
        <v>232.25455856130546</v>
      </c>
      <c r="H19" s="22">
        <v>13</v>
      </c>
    </row>
    <row r="20" spans="1:8" x14ac:dyDescent="0.2">
      <c r="A20" s="9" t="s">
        <v>95</v>
      </c>
      <c r="B20" s="10" t="s">
        <v>96</v>
      </c>
      <c r="C20" s="11">
        <v>43228.25</v>
      </c>
      <c r="D20" s="12">
        <v>-5.4549389999999995</v>
      </c>
      <c r="E20" s="12">
        <v>-1.1837470000000001</v>
      </c>
      <c r="F20" s="13">
        <v>15.256413999999999</v>
      </c>
      <c r="G20" s="21" t="s">
        <v>9</v>
      </c>
      <c r="H20" s="22" t="s">
        <v>9</v>
      </c>
    </row>
    <row r="21" spans="1:8" x14ac:dyDescent="0.2">
      <c r="A21" s="9" t="s">
        <v>33</v>
      </c>
      <c r="B21" s="10" t="s">
        <v>34</v>
      </c>
      <c r="C21" s="11">
        <v>43228.25</v>
      </c>
      <c r="D21" s="12">
        <v>14.775777999999999</v>
      </c>
      <c r="E21" s="12">
        <v>1.67418</v>
      </c>
      <c r="F21" s="13">
        <v>38.426712999999999</v>
      </c>
      <c r="G21" s="21" t="s">
        <v>9</v>
      </c>
      <c r="H21" s="22" t="s">
        <v>9</v>
      </c>
    </row>
    <row r="22" spans="1:8" x14ac:dyDescent="0.2">
      <c r="A22" s="9" t="s">
        <v>141</v>
      </c>
      <c r="B22" s="10" t="s">
        <v>142</v>
      </c>
      <c r="C22" s="11">
        <v>43228.25</v>
      </c>
      <c r="D22" s="12">
        <v>136.56923200000003</v>
      </c>
      <c r="E22" s="12">
        <v>98.722635999999994</v>
      </c>
      <c r="F22" s="13">
        <v>383.15313700000002</v>
      </c>
      <c r="G22" s="21">
        <v>100.94655212756429</v>
      </c>
      <c r="H22" s="22">
        <v>9</v>
      </c>
    </row>
    <row r="23" spans="1:8" x14ac:dyDescent="0.2">
      <c r="A23" s="9" t="s">
        <v>27</v>
      </c>
      <c r="B23" s="10" t="s">
        <v>28</v>
      </c>
      <c r="C23" s="11">
        <v>43229</v>
      </c>
      <c r="D23" s="12">
        <v>84.768000000000029</v>
      </c>
      <c r="E23" s="12">
        <v>157.46899999999999</v>
      </c>
      <c r="F23" s="13">
        <v>577.01900000000001</v>
      </c>
      <c r="G23" s="21">
        <v>88.249723267715353</v>
      </c>
      <c r="H23" s="22">
        <v>9</v>
      </c>
    </row>
    <row r="24" spans="1:8" x14ac:dyDescent="0.2">
      <c r="A24" s="9" t="s">
        <v>73</v>
      </c>
      <c r="B24" s="10" t="s">
        <v>74</v>
      </c>
      <c r="C24" s="11">
        <v>43229.25</v>
      </c>
      <c r="D24" s="12">
        <v>215.12955799999997</v>
      </c>
      <c r="E24" s="12">
        <v>11.010757</v>
      </c>
      <c r="F24" s="13">
        <v>252.10877099999999</v>
      </c>
      <c r="G24" s="21" t="s">
        <v>9</v>
      </c>
      <c r="H24" s="22" t="s">
        <v>9</v>
      </c>
    </row>
    <row r="25" spans="1:8" x14ac:dyDescent="0.2">
      <c r="A25" s="9" t="s">
        <v>10</v>
      </c>
      <c r="B25" s="10" t="s">
        <v>11</v>
      </c>
      <c r="C25" s="11">
        <v>43229.25</v>
      </c>
      <c r="D25" s="12">
        <v>715.35899999999992</v>
      </c>
      <c r="E25" s="12">
        <v>1219.1679999999999</v>
      </c>
      <c r="F25" s="13">
        <v>3725.462</v>
      </c>
      <c r="G25" s="21">
        <v>799.93610672921579</v>
      </c>
      <c r="H25" s="22">
        <v>17</v>
      </c>
    </row>
    <row r="26" spans="1:8" x14ac:dyDescent="0.2">
      <c r="A26" s="9" t="s">
        <v>80</v>
      </c>
      <c r="B26" s="10" t="s">
        <v>81</v>
      </c>
      <c r="C26" s="11">
        <v>43229.25</v>
      </c>
      <c r="D26" s="12">
        <v>31.74500900000001</v>
      </c>
      <c r="E26" s="12">
        <v>17.085561999999999</v>
      </c>
      <c r="F26" s="13">
        <v>197.88101900000001</v>
      </c>
      <c r="G26" s="21" t="s">
        <v>9</v>
      </c>
      <c r="H26" s="22" t="s">
        <v>9</v>
      </c>
    </row>
    <row r="27" spans="1:8" x14ac:dyDescent="0.2">
      <c r="A27" s="9" t="s">
        <v>56</v>
      </c>
      <c r="B27" s="10" t="s">
        <v>57</v>
      </c>
      <c r="C27" s="11">
        <v>43229.25</v>
      </c>
      <c r="D27" s="12">
        <v>59.622763999999989</v>
      </c>
      <c r="E27" s="12">
        <v>17.734807</v>
      </c>
      <c r="F27" s="13">
        <v>243.56527299999999</v>
      </c>
      <c r="G27" s="21" t="s">
        <v>9</v>
      </c>
      <c r="H27" s="22" t="s">
        <v>9</v>
      </c>
    </row>
    <row r="28" spans="1:8" x14ac:dyDescent="0.2">
      <c r="A28" s="9" t="s">
        <v>167</v>
      </c>
      <c r="B28" s="10" t="s">
        <v>187</v>
      </c>
      <c r="C28" s="11">
        <v>43229.25</v>
      </c>
      <c r="D28" s="12">
        <v>12.329605999999998</v>
      </c>
      <c r="E28" s="12">
        <v>5.2729189999999999</v>
      </c>
      <c r="F28" s="13">
        <v>31.041808</v>
      </c>
      <c r="G28" s="21">
        <v>6</v>
      </c>
      <c r="H28" s="22">
        <v>1</v>
      </c>
    </row>
    <row r="29" spans="1:8" x14ac:dyDescent="0.2">
      <c r="A29" s="9" t="s">
        <v>30</v>
      </c>
      <c r="B29" s="10" t="s">
        <v>31</v>
      </c>
      <c r="C29" s="11">
        <v>43229.25</v>
      </c>
      <c r="D29" s="12">
        <v>493.35899999999992</v>
      </c>
      <c r="E29" s="12">
        <v>868.82399999999996</v>
      </c>
      <c r="F29" s="13">
        <v>3811.5459999999998</v>
      </c>
      <c r="G29" s="21">
        <v>562.21441235249483</v>
      </c>
      <c r="H29" s="22">
        <v>13</v>
      </c>
    </row>
    <row r="30" spans="1:8" x14ac:dyDescent="0.2">
      <c r="A30" s="9" t="s">
        <v>17</v>
      </c>
      <c r="B30" s="10" t="s">
        <v>18</v>
      </c>
      <c r="C30" s="11">
        <v>43230.25</v>
      </c>
      <c r="D30" s="12">
        <v>86.929825000000008</v>
      </c>
      <c r="E30" s="12">
        <v>20.625423000000001</v>
      </c>
      <c r="F30" s="13">
        <v>179.95683700000001</v>
      </c>
      <c r="G30" s="21">
        <v>19</v>
      </c>
      <c r="H30" s="22">
        <v>3</v>
      </c>
    </row>
    <row r="31" spans="1:8" x14ac:dyDescent="0.2">
      <c r="A31" s="9" t="s">
        <v>76</v>
      </c>
      <c r="B31" s="10" t="s">
        <v>77</v>
      </c>
      <c r="C31" s="11">
        <v>43230.25</v>
      </c>
      <c r="D31" s="12">
        <v>-52.578979000000004</v>
      </c>
      <c r="E31" s="12">
        <v>-47.085639</v>
      </c>
      <c r="F31" s="13">
        <v>-86.738737</v>
      </c>
      <c r="G31" s="21" t="s">
        <v>9</v>
      </c>
      <c r="H31" s="22" t="s">
        <v>9</v>
      </c>
    </row>
    <row r="32" spans="1:8" x14ac:dyDescent="0.2">
      <c r="A32" s="9" t="s">
        <v>62</v>
      </c>
      <c r="B32" s="10" t="s">
        <v>63</v>
      </c>
      <c r="C32" s="11">
        <v>43230.25</v>
      </c>
      <c r="D32" s="12">
        <v>38.576000000000008</v>
      </c>
      <c r="E32" s="12">
        <v>25.173999999999999</v>
      </c>
      <c r="F32" s="13">
        <v>114.89</v>
      </c>
      <c r="G32" s="21" t="s">
        <v>9</v>
      </c>
      <c r="H32" s="22" t="s">
        <v>9</v>
      </c>
    </row>
    <row r="33" spans="1:8" x14ac:dyDescent="0.2">
      <c r="A33" s="9" t="s">
        <v>85</v>
      </c>
      <c r="B33" s="10" t="s">
        <v>86</v>
      </c>
      <c r="C33" s="11">
        <v>43230.25</v>
      </c>
      <c r="D33" s="12">
        <v>10.569005999999995</v>
      </c>
      <c r="E33" s="12">
        <v>18.338508999999998</v>
      </c>
      <c r="F33" s="13">
        <v>70.036424999999994</v>
      </c>
      <c r="G33" s="21" t="s">
        <v>9</v>
      </c>
      <c r="H33" s="22" t="s">
        <v>9</v>
      </c>
    </row>
    <row r="34" spans="1:8" x14ac:dyDescent="0.2">
      <c r="A34" s="9" t="s">
        <v>169</v>
      </c>
      <c r="B34" s="10" t="s">
        <v>190</v>
      </c>
      <c r="C34" s="11">
        <v>43230.25</v>
      </c>
      <c r="D34" s="12">
        <v>74.756636</v>
      </c>
      <c r="E34" s="12">
        <v>-27.231249999999999</v>
      </c>
      <c r="F34" s="13">
        <v>35.085883000000003</v>
      </c>
      <c r="G34" s="21" t="s">
        <v>9</v>
      </c>
      <c r="H34" s="22" t="s">
        <v>9</v>
      </c>
    </row>
    <row r="35" spans="1:8" x14ac:dyDescent="0.2">
      <c r="A35" s="9" t="s">
        <v>87</v>
      </c>
      <c r="B35" s="10" t="s">
        <v>88</v>
      </c>
      <c r="C35" s="11">
        <v>43230.25</v>
      </c>
      <c r="D35" s="12">
        <v>-25.639599999999998</v>
      </c>
      <c r="E35" s="12">
        <v>5.2806810000000004</v>
      </c>
      <c r="F35" s="13">
        <v>14.495003000000001</v>
      </c>
      <c r="G35" s="21" t="s">
        <v>9</v>
      </c>
      <c r="H35" s="22" t="s">
        <v>9</v>
      </c>
    </row>
    <row r="36" spans="1:8" x14ac:dyDescent="0.2">
      <c r="A36" s="9" t="s">
        <v>170</v>
      </c>
      <c r="B36" s="10" t="s">
        <v>191</v>
      </c>
      <c r="C36" s="11">
        <v>43230.25</v>
      </c>
      <c r="D36" s="12">
        <v>-34.556843999999998</v>
      </c>
      <c r="E36" s="12">
        <v>-4.6451950000000002</v>
      </c>
      <c r="F36" s="13">
        <v>-35.558602999999998</v>
      </c>
      <c r="G36" s="21" t="s">
        <v>9</v>
      </c>
      <c r="H36" s="22" t="s">
        <v>9</v>
      </c>
    </row>
    <row r="37" spans="1:8" x14ac:dyDescent="0.2">
      <c r="A37" s="9" t="s">
        <v>93</v>
      </c>
      <c r="B37" s="10" t="s">
        <v>94</v>
      </c>
      <c r="C37" s="11">
        <v>43230.25</v>
      </c>
      <c r="D37" s="12">
        <v>-225.59500000000003</v>
      </c>
      <c r="E37" s="12">
        <v>-80.400000000000006</v>
      </c>
      <c r="F37" s="13">
        <v>-471.54500000000002</v>
      </c>
      <c r="G37" s="21" t="s">
        <v>9</v>
      </c>
      <c r="H37" s="22" t="s">
        <v>9</v>
      </c>
    </row>
    <row r="38" spans="1:8" x14ac:dyDescent="0.2">
      <c r="A38" s="9" t="s">
        <v>69</v>
      </c>
      <c r="B38" s="10" t="s">
        <v>70</v>
      </c>
      <c r="C38" s="11">
        <v>43230.25</v>
      </c>
      <c r="D38" s="12">
        <v>40.98599999999999</v>
      </c>
      <c r="E38" s="12">
        <v>28.288</v>
      </c>
      <c r="F38" s="13">
        <v>183.232</v>
      </c>
      <c r="G38" s="21">
        <v>16.666666666666668</v>
      </c>
      <c r="H38" s="22">
        <v>14</v>
      </c>
    </row>
    <row r="39" spans="1:8" x14ac:dyDescent="0.2">
      <c r="A39" s="9" t="s">
        <v>97</v>
      </c>
      <c r="B39" s="10" t="s">
        <v>98</v>
      </c>
      <c r="C39" s="11">
        <v>43230.25</v>
      </c>
      <c r="D39" s="12">
        <v>-19.337999999999994</v>
      </c>
      <c r="E39" s="12">
        <v>36.006999999999998</v>
      </c>
      <c r="F39" s="13">
        <v>146.095</v>
      </c>
      <c r="G39" s="21" t="s">
        <v>9</v>
      </c>
      <c r="H39" s="22" t="s">
        <v>9</v>
      </c>
    </row>
    <row r="40" spans="1:8" x14ac:dyDescent="0.2">
      <c r="A40" s="9" t="s">
        <v>38</v>
      </c>
      <c r="B40" s="10" t="s">
        <v>39</v>
      </c>
      <c r="C40" s="11">
        <v>43230.25</v>
      </c>
      <c r="D40" s="12">
        <v>45.073937999999998</v>
      </c>
      <c r="E40" s="12">
        <v>29.637305999999999</v>
      </c>
      <c r="F40" s="13">
        <v>132.121115</v>
      </c>
      <c r="G40" s="21" t="s">
        <v>9</v>
      </c>
      <c r="H40" s="22" t="s">
        <v>9</v>
      </c>
    </row>
    <row r="41" spans="1:8" x14ac:dyDescent="0.2">
      <c r="A41" s="9" t="s">
        <v>101</v>
      </c>
      <c r="B41" s="10" t="s">
        <v>102</v>
      </c>
      <c r="C41" s="11">
        <v>43230.25</v>
      </c>
      <c r="D41" s="12">
        <v>-170.04683200000002</v>
      </c>
      <c r="E41" s="12">
        <v>-56.794029000000002</v>
      </c>
      <c r="F41" s="13">
        <v>-329.15421800000001</v>
      </c>
      <c r="G41" s="21" t="s">
        <v>9</v>
      </c>
      <c r="H41" s="22" t="s">
        <v>9</v>
      </c>
    </row>
    <row r="42" spans="1:8" x14ac:dyDescent="0.2">
      <c r="A42" s="9" t="s">
        <v>103</v>
      </c>
      <c r="B42" s="10" t="s">
        <v>104</v>
      </c>
      <c r="C42" s="11">
        <v>43230.25</v>
      </c>
      <c r="D42" s="12">
        <v>7.5367320000000007</v>
      </c>
      <c r="E42" s="12">
        <v>-4.3550740000000001</v>
      </c>
      <c r="F42" s="13">
        <v>8.8609290000000005</v>
      </c>
      <c r="G42" s="21" t="s">
        <v>9</v>
      </c>
      <c r="H42" s="22" t="s">
        <v>9</v>
      </c>
    </row>
    <row r="43" spans="1:8" x14ac:dyDescent="0.2">
      <c r="A43" s="9" t="s">
        <v>105</v>
      </c>
      <c r="B43" s="10" t="s">
        <v>106</v>
      </c>
      <c r="C43" s="11">
        <v>43230.25</v>
      </c>
      <c r="D43" s="12">
        <v>36.190000000000005</v>
      </c>
      <c r="E43" s="12">
        <v>29.907</v>
      </c>
      <c r="F43" s="13">
        <v>56.776000000000003</v>
      </c>
      <c r="G43" s="21">
        <v>30</v>
      </c>
      <c r="H43" s="22">
        <v>1</v>
      </c>
    </row>
    <row r="44" spans="1:8" x14ac:dyDescent="0.2">
      <c r="A44" s="9" t="s">
        <v>107</v>
      </c>
      <c r="B44" s="10" t="s">
        <v>108</v>
      </c>
      <c r="C44" s="11">
        <v>43230.25</v>
      </c>
      <c r="D44" s="12">
        <v>23.390332000000001</v>
      </c>
      <c r="E44" s="12">
        <v>10.738394</v>
      </c>
      <c r="F44" s="13">
        <v>33.317912</v>
      </c>
      <c r="G44" s="21">
        <v>19.75</v>
      </c>
      <c r="H44" s="22">
        <v>4</v>
      </c>
    </row>
    <row r="45" spans="1:8" x14ac:dyDescent="0.2">
      <c r="A45" s="9" t="s">
        <v>109</v>
      </c>
      <c r="B45" s="10" t="s">
        <v>110</v>
      </c>
      <c r="C45" s="11">
        <v>43230.25</v>
      </c>
      <c r="D45" s="12">
        <v>-17.384993999999999</v>
      </c>
      <c r="E45" s="12">
        <v>-2.770251</v>
      </c>
      <c r="F45" s="13">
        <v>-17.401951</v>
      </c>
      <c r="G45" s="21" t="s">
        <v>9</v>
      </c>
      <c r="H45" s="22" t="s">
        <v>9</v>
      </c>
    </row>
    <row r="46" spans="1:8" x14ac:dyDescent="0.2">
      <c r="A46" s="9" t="s">
        <v>111</v>
      </c>
      <c r="B46" s="10" t="s">
        <v>112</v>
      </c>
      <c r="C46" s="11">
        <v>43230.25</v>
      </c>
      <c r="D46" s="12">
        <v>-2.3271009999999999</v>
      </c>
      <c r="E46" s="12">
        <v>-0.29847400000000002</v>
      </c>
      <c r="F46" s="13">
        <v>-2.171748</v>
      </c>
      <c r="G46" s="21" t="s">
        <v>9</v>
      </c>
      <c r="H46" s="22" t="s">
        <v>9</v>
      </c>
    </row>
    <row r="47" spans="1:8" x14ac:dyDescent="0.2">
      <c r="A47" s="9" t="s">
        <v>113</v>
      </c>
      <c r="B47" s="10" t="s">
        <v>114</v>
      </c>
      <c r="C47" s="11">
        <v>43230.25</v>
      </c>
      <c r="D47" s="12">
        <v>9.1036099999999962</v>
      </c>
      <c r="E47" s="12">
        <v>2.4921259999999998</v>
      </c>
      <c r="F47" s="13">
        <v>42.745919999999998</v>
      </c>
      <c r="G47" s="21" t="s">
        <v>9</v>
      </c>
      <c r="H47" s="22" t="s">
        <v>9</v>
      </c>
    </row>
    <row r="48" spans="1:8" x14ac:dyDescent="0.2">
      <c r="A48" s="9" t="s">
        <v>116</v>
      </c>
      <c r="B48" s="10" t="s">
        <v>117</v>
      </c>
      <c r="C48" s="11">
        <v>43230.25</v>
      </c>
      <c r="D48" s="12">
        <v>10.995239999999999</v>
      </c>
      <c r="E48" s="12">
        <v>-16.474658000000002</v>
      </c>
      <c r="F48" s="13">
        <v>6.9068649999999998</v>
      </c>
      <c r="G48" s="21" t="s">
        <v>9</v>
      </c>
      <c r="H48" s="22" t="s">
        <v>9</v>
      </c>
    </row>
    <row r="49" spans="1:8" x14ac:dyDescent="0.2">
      <c r="A49" s="9" t="s">
        <v>40</v>
      </c>
      <c r="B49" s="10" t="s">
        <v>41</v>
      </c>
      <c r="C49" s="11">
        <v>43230.25</v>
      </c>
      <c r="D49" s="12">
        <v>1077.2079999999996</v>
      </c>
      <c r="E49" s="12">
        <v>1124.52</v>
      </c>
      <c r="F49" s="13">
        <v>4908.74</v>
      </c>
      <c r="G49" s="21">
        <v>988</v>
      </c>
      <c r="H49" s="22">
        <v>4</v>
      </c>
    </row>
    <row r="50" spans="1:8" x14ac:dyDescent="0.2">
      <c r="A50" s="9" t="s">
        <v>120</v>
      </c>
      <c r="B50" s="10" t="s">
        <v>121</v>
      </c>
      <c r="C50" s="11">
        <v>43230.25</v>
      </c>
      <c r="D50" s="12">
        <v>310.61347599999999</v>
      </c>
      <c r="E50" s="12">
        <v>-29.538689000000002</v>
      </c>
      <c r="F50" s="13">
        <v>312.14365800000002</v>
      </c>
      <c r="G50" s="21" t="s">
        <v>9</v>
      </c>
      <c r="H50" s="22" t="s">
        <v>9</v>
      </c>
    </row>
    <row r="51" spans="1:8" x14ac:dyDescent="0.2">
      <c r="A51" s="9" t="s">
        <v>124</v>
      </c>
      <c r="B51" s="10" t="s">
        <v>125</v>
      </c>
      <c r="C51" s="11">
        <v>43230.25</v>
      </c>
      <c r="D51" s="12">
        <v>118.18670299999999</v>
      </c>
      <c r="E51" s="12">
        <v>-13.288729</v>
      </c>
      <c r="F51" s="13">
        <v>99.745058</v>
      </c>
      <c r="G51" s="21">
        <v>-37</v>
      </c>
      <c r="H51" s="22">
        <v>1</v>
      </c>
    </row>
    <row r="52" spans="1:8" x14ac:dyDescent="0.2">
      <c r="A52" s="9" t="s">
        <v>128</v>
      </c>
      <c r="B52" s="10" t="s">
        <v>129</v>
      </c>
      <c r="C52" s="11">
        <v>43230.25</v>
      </c>
      <c r="D52" s="12">
        <v>8.0555180000000064</v>
      </c>
      <c r="E52" s="12">
        <v>-203.24068</v>
      </c>
      <c r="F52" s="13">
        <v>502.247817</v>
      </c>
      <c r="G52" s="21">
        <v>-144.10244649699237</v>
      </c>
      <c r="H52" s="22">
        <v>13</v>
      </c>
    </row>
    <row r="53" spans="1:8" x14ac:dyDescent="0.2">
      <c r="A53" s="9" t="s">
        <v>60</v>
      </c>
      <c r="B53" s="10" t="s">
        <v>61</v>
      </c>
      <c r="C53" s="11">
        <v>43230.25</v>
      </c>
      <c r="D53" s="12">
        <v>1140.9939999999997</v>
      </c>
      <c r="E53" s="12">
        <v>669.40200000000004</v>
      </c>
      <c r="F53" s="13">
        <v>3481.0859999999998</v>
      </c>
      <c r="G53" s="21">
        <v>847.4</v>
      </c>
      <c r="H53" s="22">
        <v>5</v>
      </c>
    </row>
    <row r="54" spans="1:8" x14ac:dyDescent="0.2">
      <c r="A54" s="9" t="s">
        <v>135</v>
      </c>
      <c r="B54" s="10" t="s">
        <v>136</v>
      </c>
      <c r="C54" s="11">
        <v>43230.25</v>
      </c>
      <c r="D54" s="12">
        <v>41.328286000000006</v>
      </c>
      <c r="E54" s="12">
        <v>-2.0791110000000002</v>
      </c>
      <c r="F54" s="13">
        <v>65.513737000000006</v>
      </c>
      <c r="G54" s="21" t="s">
        <v>9</v>
      </c>
      <c r="H54" s="22" t="s">
        <v>9</v>
      </c>
    </row>
    <row r="55" spans="1:8" x14ac:dyDescent="0.2">
      <c r="A55" s="9" t="s">
        <v>143</v>
      </c>
      <c r="B55" s="10" t="s">
        <v>144</v>
      </c>
      <c r="C55" s="11">
        <v>43230.25</v>
      </c>
      <c r="D55" s="12">
        <v>-20.06600000000001</v>
      </c>
      <c r="E55" s="12">
        <v>38.374000000000002</v>
      </c>
      <c r="F55" s="13">
        <v>55.107999999999997</v>
      </c>
      <c r="G55" s="21">
        <v>-37</v>
      </c>
      <c r="H55" s="22">
        <v>1</v>
      </c>
    </row>
    <row r="56" spans="1:8" x14ac:dyDescent="0.2">
      <c r="A56" s="9" t="s">
        <v>145</v>
      </c>
      <c r="B56" s="10" t="s">
        <v>146</v>
      </c>
      <c r="C56" s="11">
        <v>43230.25</v>
      </c>
      <c r="D56" s="12">
        <v>17.769945</v>
      </c>
      <c r="E56" s="12">
        <v>6.6561180000000002</v>
      </c>
      <c r="F56" s="13">
        <v>69.349998999999997</v>
      </c>
      <c r="G56" s="21">
        <v>9.75</v>
      </c>
      <c r="H56" s="22">
        <v>4</v>
      </c>
    </row>
    <row r="57" spans="1:8" x14ac:dyDescent="0.2">
      <c r="A57" s="9" t="s">
        <v>147</v>
      </c>
      <c r="B57" s="10" t="s">
        <v>148</v>
      </c>
      <c r="C57" s="11">
        <v>43230.25</v>
      </c>
      <c r="D57" s="12">
        <v>23.169999999999998</v>
      </c>
      <c r="E57" s="12">
        <v>-72.040000000000006</v>
      </c>
      <c r="F57" s="13">
        <v>51.924999999999997</v>
      </c>
      <c r="G57" s="21">
        <v>29.666666666666668</v>
      </c>
      <c r="H57" s="22">
        <v>6</v>
      </c>
    </row>
    <row r="58" spans="1:8" x14ac:dyDescent="0.2">
      <c r="A58" s="9" t="s">
        <v>65</v>
      </c>
      <c r="B58" s="10" t="s">
        <v>66</v>
      </c>
      <c r="C58" s="11">
        <v>43231.25</v>
      </c>
      <c r="D58" s="12">
        <v>36.276558999999992</v>
      </c>
      <c r="E58" s="12">
        <v>32.881618000000003</v>
      </c>
      <c r="F58" s="13">
        <v>254.09837899999999</v>
      </c>
      <c r="G58" s="21" t="s">
        <v>9</v>
      </c>
      <c r="H58" s="22" t="s">
        <v>9</v>
      </c>
    </row>
    <row r="59" spans="1:8" x14ac:dyDescent="0.2">
      <c r="A59" s="9" t="s">
        <v>49</v>
      </c>
      <c r="B59" s="10" t="s">
        <v>50</v>
      </c>
      <c r="C59" s="11">
        <v>43237</v>
      </c>
      <c r="D59" s="12">
        <v>901.29899999999998</v>
      </c>
      <c r="E59" s="12">
        <v>1224.752</v>
      </c>
      <c r="F59" s="13">
        <v>3723.3829999999998</v>
      </c>
      <c r="G59" s="21">
        <v>933.02593642818704</v>
      </c>
      <c r="H59" s="22">
        <v>16</v>
      </c>
    </row>
    <row r="60" spans="1:8" x14ac:dyDescent="0.2">
      <c r="A60" s="9" t="s">
        <v>137</v>
      </c>
      <c r="B60" s="10" t="s">
        <v>138</v>
      </c>
      <c r="C60" s="11">
        <v>43238.25</v>
      </c>
      <c r="D60" s="12">
        <v>-5.9757270000000009</v>
      </c>
      <c r="E60" s="12">
        <v>-9.9748450000000002</v>
      </c>
      <c r="F60" s="13">
        <v>-13.083016000000001</v>
      </c>
      <c r="G60" s="21" t="s">
        <v>183</v>
      </c>
      <c r="H60" s="22">
        <v>1</v>
      </c>
    </row>
    <row r="61" spans="1:8" x14ac:dyDescent="0.2">
      <c r="A61" s="9" t="s">
        <v>54</v>
      </c>
      <c r="B61" s="10" t="s">
        <v>55</v>
      </c>
      <c r="C61" s="11" t="s">
        <v>176</v>
      </c>
      <c r="D61" s="12">
        <v>6.588966000000001</v>
      </c>
      <c r="E61" s="12">
        <v>7.4908000000000001</v>
      </c>
      <c r="F61" s="13">
        <v>-10.210831000000001</v>
      </c>
      <c r="G61" s="21" t="s">
        <v>183</v>
      </c>
      <c r="H61" s="22">
        <v>2</v>
      </c>
    </row>
    <row r="62" spans="1:8" x14ac:dyDescent="0.2">
      <c r="A62" s="9" t="s">
        <v>162</v>
      </c>
      <c r="B62" s="10" t="s">
        <v>182</v>
      </c>
      <c r="C62" s="11" t="s">
        <v>176</v>
      </c>
      <c r="D62" s="12">
        <v>85.406984000000008</v>
      </c>
      <c r="E62" s="12">
        <v>61.746913999999997</v>
      </c>
      <c r="F62" s="13">
        <v>184.19662600000001</v>
      </c>
      <c r="G62" s="21" t="s">
        <v>183</v>
      </c>
      <c r="H62" s="22">
        <v>1</v>
      </c>
    </row>
    <row r="63" spans="1:8" x14ac:dyDescent="0.2">
      <c r="A63" s="9" t="s">
        <v>163</v>
      </c>
      <c r="B63" s="10" t="s">
        <v>184</v>
      </c>
      <c r="C63" s="11" t="s">
        <v>176</v>
      </c>
      <c r="D63" s="12">
        <v>35.51983700000001</v>
      </c>
      <c r="E63" s="12">
        <v>10.403527</v>
      </c>
      <c r="F63" s="13">
        <v>116.820407</v>
      </c>
      <c r="G63" s="21">
        <v>25</v>
      </c>
      <c r="H63" s="22">
        <v>7</v>
      </c>
    </row>
    <row r="64" spans="1:8" x14ac:dyDescent="0.2">
      <c r="A64" s="9" t="s">
        <v>165</v>
      </c>
      <c r="B64" s="10" t="s">
        <v>185</v>
      </c>
      <c r="C64" s="11" t="s">
        <v>176</v>
      </c>
      <c r="D64" s="12">
        <v>340.76600000000002</v>
      </c>
      <c r="E64" s="12">
        <v>-33.448999999999998</v>
      </c>
      <c r="F64" s="13">
        <v>455.108</v>
      </c>
      <c r="G64" s="21">
        <v>152.71428571428572</v>
      </c>
      <c r="H64" s="22">
        <v>7</v>
      </c>
    </row>
    <row r="65" spans="1:8" x14ac:dyDescent="0.2">
      <c r="A65" s="9" t="s">
        <v>153</v>
      </c>
      <c r="B65" s="10" t="s">
        <v>189</v>
      </c>
      <c r="C65" s="11" t="s">
        <v>176</v>
      </c>
      <c r="D65" s="12">
        <v>-54.76400000000001</v>
      </c>
      <c r="E65" s="12">
        <v>0</v>
      </c>
      <c r="F65" s="13">
        <v>-122.77200000000001</v>
      </c>
      <c r="G65" s="21" t="s">
        <v>9</v>
      </c>
      <c r="H65" s="22" t="s">
        <v>9</v>
      </c>
    </row>
    <row r="66" spans="1:8" x14ac:dyDescent="0.2">
      <c r="A66" s="9" t="s">
        <v>172</v>
      </c>
      <c r="B66" s="10" t="s">
        <v>193</v>
      </c>
      <c r="C66" s="11" t="s">
        <v>176</v>
      </c>
      <c r="D66" s="12">
        <v>45.841696000000013</v>
      </c>
      <c r="E66" s="12">
        <v>34.773085999999999</v>
      </c>
      <c r="F66" s="13">
        <v>148.69367500000001</v>
      </c>
      <c r="G66" s="21">
        <v>41.444444444444443</v>
      </c>
      <c r="H66" s="22">
        <v>9</v>
      </c>
    </row>
    <row r="67" spans="1:8" x14ac:dyDescent="0.2">
      <c r="A67" s="9" t="s">
        <v>173</v>
      </c>
      <c r="B67" s="10" t="s">
        <v>194</v>
      </c>
      <c r="C67" s="11" t="s">
        <v>176</v>
      </c>
      <c r="D67" s="12">
        <v>56.971750999999983</v>
      </c>
      <c r="E67" s="12">
        <v>105.786969</v>
      </c>
      <c r="F67" s="13">
        <v>301.09848799999997</v>
      </c>
      <c r="G67" s="21">
        <v>110.33333333333333</v>
      </c>
      <c r="H67" s="22">
        <v>3</v>
      </c>
    </row>
    <row r="68" spans="1:8" x14ac:dyDescent="0.2">
      <c r="A68" s="9" t="s">
        <v>157</v>
      </c>
      <c r="B68" s="10" t="s">
        <v>179</v>
      </c>
      <c r="C68" s="11" t="s">
        <v>176</v>
      </c>
      <c r="D68" s="12">
        <v>74.927816000000007</v>
      </c>
      <c r="E68" s="12">
        <v>31.374426</v>
      </c>
      <c r="F68" s="13">
        <v>228.35194200000001</v>
      </c>
      <c r="G68" s="21">
        <v>39.888888888888886</v>
      </c>
      <c r="H68" s="22">
        <v>9</v>
      </c>
    </row>
    <row r="69" spans="1:8" x14ac:dyDescent="0.2">
      <c r="A69" s="9" t="s">
        <v>158</v>
      </c>
      <c r="B69" s="10" t="s">
        <v>180</v>
      </c>
      <c r="C69" s="11" t="s">
        <v>176</v>
      </c>
      <c r="D69" s="12">
        <v>7.6725800000000106</v>
      </c>
      <c r="E69" s="12">
        <v>0.24892900000000001</v>
      </c>
      <c r="F69" s="13">
        <v>85.361608000000004</v>
      </c>
      <c r="G69" s="21">
        <v>4.8347258463301017</v>
      </c>
      <c r="H69" s="22">
        <v>3</v>
      </c>
    </row>
    <row r="70" spans="1:8" x14ac:dyDescent="0.2">
      <c r="A70" s="9" t="s">
        <v>159</v>
      </c>
      <c r="B70" s="10" t="s">
        <v>181</v>
      </c>
      <c r="C70" s="11" t="s">
        <v>176</v>
      </c>
      <c r="D70" s="12">
        <v>12.694859000000001</v>
      </c>
      <c r="E70" s="12">
        <v>10.426021</v>
      </c>
      <c r="F70" s="13">
        <v>50.828564999999998</v>
      </c>
      <c r="G70" s="21">
        <v>12.916278473096728</v>
      </c>
      <c r="H70" s="22">
        <v>4</v>
      </c>
    </row>
    <row r="71" spans="1:8" x14ac:dyDescent="0.2">
      <c r="A71" s="9" t="s">
        <v>168</v>
      </c>
      <c r="B71" s="10" t="s">
        <v>188</v>
      </c>
      <c r="C71" s="11" t="s">
        <v>177</v>
      </c>
      <c r="D71" s="12">
        <v>534.04300000000001</v>
      </c>
      <c r="E71" s="12">
        <v>0</v>
      </c>
      <c r="F71" s="13">
        <v>988.00900000000001</v>
      </c>
      <c r="G71" s="21" t="s">
        <v>9</v>
      </c>
      <c r="H71" s="22" t="s">
        <v>9</v>
      </c>
    </row>
    <row r="72" spans="1:8" ht="15" thickBot="1" x14ac:dyDescent="0.25">
      <c r="A72" s="14" t="s">
        <v>171</v>
      </c>
      <c r="B72" s="15" t="s">
        <v>192</v>
      </c>
      <c r="C72" s="16" t="s">
        <v>177</v>
      </c>
      <c r="D72" s="17">
        <v>18.396412740000002</v>
      </c>
      <c r="E72" s="17">
        <v>16.35302196</v>
      </c>
      <c r="F72" s="18">
        <v>68.025127859999998</v>
      </c>
      <c r="G72" s="23">
        <v>36.666666666666664</v>
      </c>
      <c r="H72" s="24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50"/>
  <sheetViews>
    <sheetView topLeftCell="A3" workbookViewId="0">
      <selection activeCell="C43" sqref="C43:C44"/>
    </sheetView>
  </sheetViews>
  <sheetFormatPr defaultRowHeight="14.25" x14ac:dyDescent="0.2"/>
  <cols>
    <col min="1" max="3" width="9" style="25"/>
    <col min="4" max="4" width="14.75" style="25" customWidth="1"/>
    <col min="5" max="6" width="7.875" style="25" customWidth="1"/>
    <col min="7" max="7" width="7.75" style="25" customWidth="1"/>
    <col min="8" max="8" width="9" style="25" customWidth="1"/>
    <col min="9" max="12" width="7.25" style="25" customWidth="1"/>
    <col min="13" max="13" width="8.75" style="25" customWidth="1"/>
    <col min="14" max="14" width="8" style="25" customWidth="1"/>
    <col min="15" max="16384" width="9" style="25"/>
  </cols>
  <sheetData>
    <row r="1" spans="1:15" hidden="1" x14ac:dyDescent="0.2">
      <c r="B1" s="35"/>
      <c r="C1" s="36"/>
      <c r="D1" s="36"/>
      <c r="E1" s="36"/>
      <c r="F1" s="36"/>
      <c r="G1" s="37" t="s">
        <v>235</v>
      </c>
      <c r="H1" s="38">
        <f t="shared" ref="H1:L2" si="0">+H10</f>
        <v>517.25800000000004</v>
      </c>
      <c r="I1" s="38">
        <f t="shared" si="0"/>
        <v>428.71600000000012</v>
      </c>
      <c r="J1" s="38">
        <f t="shared" si="0"/>
        <v>542.15800000000002</v>
      </c>
      <c r="K1" s="38">
        <f t="shared" si="0"/>
        <v>489.84399999999999</v>
      </c>
      <c r="L1" s="38">
        <f t="shared" si="0"/>
        <v>459.21300000000002</v>
      </c>
      <c r="M1" s="38">
        <f>VLOOKUP($D$5,'[1]Rapor-BIST-100 Tablo'!$B:$BK,49,FALSE)</f>
        <v>396.96699999999998</v>
      </c>
      <c r="N1" s="38">
        <f>VLOOKUP($D$5,'[1]Rapor-BIST-100 Tablo'!$B:$BK,48,FALSE)</f>
        <v>444.88499999999999</v>
      </c>
      <c r="O1" s="38">
        <f>VLOOKUP($D$5,'[1]Rapor-BIST-100 Tablo'!$B:$BK,47,FALSE)</f>
        <v>419.78399999999999</v>
      </c>
    </row>
    <row r="2" spans="1:15" ht="15" hidden="1" x14ac:dyDescent="0.25">
      <c r="A2" s="39"/>
      <c r="B2" s="35"/>
      <c r="C2" s="40"/>
      <c r="D2" s="40"/>
      <c r="E2" s="40"/>
      <c r="F2" s="40"/>
      <c r="G2" s="41" t="s">
        <v>236</v>
      </c>
      <c r="H2" s="38">
        <f t="shared" si="0"/>
        <v>176.852</v>
      </c>
      <c r="I2" s="38">
        <f t="shared" si="0"/>
        <v>89.883999999999901</v>
      </c>
      <c r="J2" s="38">
        <f t="shared" si="0"/>
        <v>256.23</v>
      </c>
      <c r="K2" s="38">
        <f t="shared" si="0"/>
        <v>256.58100000000002</v>
      </c>
      <c r="L2" s="38">
        <f t="shared" si="0"/>
        <v>240.739</v>
      </c>
      <c r="M2" s="38">
        <f>VLOOKUP($D$5,'[1]Rapor-BIST-100 Tablo'!$B:$BK,56,FALSE)</f>
        <v>229.381</v>
      </c>
      <c r="N2" s="38">
        <f>VLOOKUP($D$5,'[1]Rapor-BIST-100 Tablo'!$B:$BK,55,FALSE)</f>
        <v>262.82100000000003</v>
      </c>
      <c r="O2" s="38">
        <f>VLOOKUP($D$5,'[1]Rapor-BIST-100 Tablo'!$B:$BK,54,FALSE)</f>
        <v>652.00900000000001</v>
      </c>
    </row>
    <row r="3" spans="1:15" x14ac:dyDescent="0.2">
      <c r="A3" s="42"/>
      <c r="B3" s="35"/>
      <c r="C3" s="40"/>
      <c r="D3" s="40"/>
      <c r="E3" s="40"/>
      <c r="F3" s="40"/>
      <c r="G3" s="40"/>
    </row>
    <row r="4" spans="1:15" x14ac:dyDescent="0.2">
      <c r="A4" s="42"/>
      <c r="B4" s="35"/>
      <c r="C4" s="36"/>
      <c r="D4" s="36"/>
      <c r="E4" s="36"/>
      <c r="F4" s="36"/>
      <c r="G4" s="36"/>
    </row>
    <row r="5" spans="1:15" ht="18" x14ac:dyDescent="0.25">
      <c r="A5" s="42"/>
      <c r="B5" s="35"/>
      <c r="C5" s="36"/>
      <c r="D5" s="43" t="s">
        <v>5</v>
      </c>
      <c r="E5" s="44"/>
      <c r="F5" s="44"/>
      <c r="G5" s="44"/>
      <c r="H5" s="44"/>
      <c r="I5" s="44"/>
      <c r="J5" s="45" t="s">
        <v>237</v>
      </c>
      <c r="K5" s="46">
        <f>VLOOKUP($D$5,'[1]Rapor-BIST-100 Tablo'!$B:$BK,26,FALSE)</f>
        <v>12163.107690000001</v>
      </c>
      <c r="L5" s="47"/>
      <c r="M5" s="45" t="s">
        <v>238</v>
      </c>
      <c r="N5" s="48">
        <f>+K5+H16</f>
        <v>17802.958689999999</v>
      </c>
      <c r="O5" s="49"/>
    </row>
    <row r="6" spans="1:15" x14ac:dyDescent="0.2">
      <c r="A6" s="50"/>
      <c r="B6" s="50"/>
      <c r="C6" s="50"/>
      <c r="D6" s="51" t="s">
        <v>239</v>
      </c>
      <c r="E6" s="52" t="s">
        <v>149</v>
      </c>
      <c r="F6" s="52" t="s">
        <v>223</v>
      </c>
      <c r="G6" s="52" t="s">
        <v>240</v>
      </c>
      <c r="H6" s="53" t="s">
        <v>218</v>
      </c>
      <c r="I6" s="53" t="s">
        <v>219</v>
      </c>
      <c r="J6" s="52" t="s">
        <v>241</v>
      </c>
      <c r="K6" s="52" t="s">
        <v>242</v>
      </c>
      <c r="L6" s="53" t="s">
        <v>220</v>
      </c>
      <c r="M6" s="52" t="s">
        <v>243</v>
      </c>
      <c r="N6" s="52" t="s">
        <v>244</v>
      </c>
      <c r="O6" s="50"/>
    </row>
    <row r="7" spans="1:15" x14ac:dyDescent="0.2">
      <c r="A7" s="50"/>
      <c r="B7" s="50"/>
      <c r="C7" s="50"/>
      <c r="D7" s="54" t="s">
        <v>245</v>
      </c>
      <c r="E7" s="55">
        <f>VLOOKUP(D5,'[1]Rapor-BIST-100 Tablo'!B:CC,27,FALSE)</f>
        <v>20840.613000000001</v>
      </c>
      <c r="F7" s="55">
        <f>VLOOKUP($D$5,'[1]Rapor-BIST-100 Tablo'!$B:$BK,28,FALSE)</f>
        <v>16096.172</v>
      </c>
      <c r="G7" s="56">
        <f>IFERROR(IF(E7*F7&lt;0,"-",(E7/F7-1)*SIGN(F7)),"-")</f>
        <v>0.29475585872218568</v>
      </c>
      <c r="H7" s="55">
        <f>VLOOKUP($D$5,'[1]Rapor-BIST-100 Tablo'!$B:$BK,5,FALSE)</f>
        <v>5282.2179999999998</v>
      </c>
      <c r="I7" s="55">
        <f>VLOOKUP($D$5,'[1]Rapor-BIST-100 Tablo'!$B:$BK,6,FALSE)</f>
        <v>5705.6720000000005</v>
      </c>
      <c r="J7" s="55">
        <f>VLOOKUP($D$5,'[1]Rapor-BIST-100 Tablo'!$B:$BK,30,FALSE)</f>
        <v>5439.61</v>
      </c>
      <c r="K7" s="55">
        <f>VLOOKUP($D$5,'[1]Rapor-BIST-100 Tablo'!$B:$BK,29,FALSE)</f>
        <v>5061.0770000000002</v>
      </c>
      <c r="L7" s="55">
        <f>VLOOKUP($D$5,'[1]Rapor-BIST-100 Tablo'!$B:$BK,7,FALSE)</f>
        <v>4634.2539999999999</v>
      </c>
      <c r="M7" s="56">
        <f>IFERROR(IF(H7*I7&lt;0,"-",(H7/I7-1)*SIGN(I7)),"-")</f>
        <v>-7.4216323686324914E-2</v>
      </c>
      <c r="N7" s="56">
        <f>IFERROR(IF(H7*L7&lt;0,"-",(H7/L7-1)*SIGN(L7)),"-")</f>
        <v>0.13982056227388484</v>
      </c>
      <c r="O7" s="50"/>
    </row>
    <row r="8" spans="1:15" x14ac:dyDescent="0.2">
      <c r="A8" s="50"/>
      <c r="B8" s="50"/>
      <c r="C8" s="50"/>
      <c r="D8" s="57" t="s">
        <v>246</v>
      </c>
      <c r="E8" s="58">
        <f>VLOOKUP($D$5,'[1]Rapor-BIST-100 Tablo'!$B:$BK,31,FALSE)</f>
        <v>6506.1989999999996</v>
      </c>
      <c r="F8" s="58">
        <f>VLOOKUP($D$5,'[1]Rapor-BIST-100 Tablo'!$B:$BK,32,FALSE)</f>
        <v>5339.56</v>
      </c>
      <c r="G8" s="59">
        <f>IFERROR(IF(E8*F8&lt;0,"-",(E8/F8-1)*SIGN(F8)),"-")</f>
        <v>0.21848972574519232</v>
      </c>
      <c r="H8" s="58">
        <f>VLOOKUP($D$5,'[1]Rapor-BIST-100 Tablo'!$B:$BK,37,FALSE)</f>
        <v>1650.672</v>
      </c>
      <c r="I8" s="58">
        <f>VLOOKUP($D$5,'[1]Rapor-BIST-100 Tablo'!$B:$BK,36,FALSE)</f>
        <v>1749.261</v>
      </c>
      <c r="J8" s="58">
        <f>VLOOKUP($D$5,'[1]Rapor-BIST-100 Tablo'!$B:$BK,35,FALSE)</f>
        <v>1724.623</v>
      </c>
      <c r="K8" s="58">
        <f>VLOOKUP($D$5,'[1]Rapor-BIST-100 Tablo'!$B:$BK,34,FALSE)</f>
        <v>1554.393</v>
      </c>
      <c r="L8" s="58">
        <f>VLOOKUP($D$5,'[1]Rapor-BIST-100 Tablo'!$B:$BK,33,FALSE)</f>
        <v>1477.922</v>
      </c>
      <c r="M8" s="59">
        <f>IFERROR(IF(H8*I8&lt;0,"-",(H8/I8-1)*SIGN(I8)),"-")</f>
        <v>-5.6360371608353388E-2</v>
      </c>
      <c r="N8" s="59">
        <f>IFERROR(IF(H8*L8&lt;0,"-",(H8/L8-1)*SIGN(L8)),"-")</f>
        <v>0.11688708876381848</v>
      </c>
      <c r="O8" s="50"/>
    </row>
    <row r="9" spans="1:15" x14ac:dyDescent="0.2">
      <c r="A9" s="50"/>
      <c r="B9" s="50"/>
      <c r="C9" s="50"/>
      <c r="D9" s="54" t="s">
        <v>247</v>
      </c>
      <c r="E9" s="55">
        <f>VLOOKUP($D$5,'[1]Rapor-BIST-100 Tablo'!$B:$BK,38,FALSE)</f>
        <v>1371.7439999999999</v>
      </c>
      <c r="F9" s="55">
        <f>VLOOKUP($D$5,'[1]Rapor-BIST-100 Tablo'!$B:$BK,39,FALSE)</f>
        <v>1197.777</v>
      </c>
      <c r="G9" s="56">
        <f>IFERROR(IF(E9*F9&lt;0,"-",(E9/F9-1)*SIGN(F9)),"-")</f>
        <v>0.14524155998988109</v>
      </c>
      <c r="H9" s="55">
        <f>VLOOKUP($D$5,'[1]Rapor-BIST-100 Tablo'!$B:$BK,44,FALSE)</f>
        <v>367.68299999999999</v>
      </c>
      <c r="I9" s="55">
        <f>VLOOKUP($D$5,'[1]Rapor-BIST-100 Tablo'!$B:$BK,43,FALSE)</f>
        <v>284.34300000000002</v>
      </c>
      <c r="J9" s="55">
        <f>VLOOKUP($D$5,'[1]Rapor-BIST-100 Tablo'!$B:$BK,42,FALSE)</f>
        <v>405.00099999999998</v>
      </c>
      <c r="K9" s="55">
        <f>VLOOKUP($D$5,'[1]Rapor-BIST-100 Tablo'!$B:$BK,41,FALSE)</f>
        <v>354.90100000000001</v>
      </c>
      <c r="L9" s="55">
        <f>VLOOKUP($D$5,'[1]Rapor-BIST-100 Tablo'!$B:$BK,40,FALSE)</f>
        <v>327.49900000000002</v>
      </c>
      <c r="M9" s="56">
        <f>IFERROR(IF(H9*I9&lt;0,"-",(H9/I9-1)*SIGN(I9)),"-")</f>
        <v>0.29309671769658463</v>
      </c>
      <c r="N9" s="56">
        <f>IFERROR(IF(H9*L9&lt;0,"-",(H9/L9-1)*SIGN(L9)),"-")</f>
        <v>0.12269961129652285</v>
      </c>
      <c r="O9" s="50"/>
    </row>
    <row r="10" spans="1:15" x14ac:dyDescent="0.2">
      <c r="A10" s="50"/>
      <c r="B10" s="50"/>
      <c r="C10" s="50"/>
      <c r="D10" s="57" t="s">
        <v>235</v>
      </c>
      <c r="E10" s="58">
        <f>VLOOKUP($D$5,'[1]Rapor-BIST-100 Tablo'!$B:$BK,45,FALSE)</f>
        <v>1919.931</v>
      </c>
      <c r="F10" s="58">
        <f>VLOOKUP($D$5,'[1]Rapor-BIST-100 Tablo'!$B:$BK,46,FALSE)</f>
        <v>1636.4590000000001</v>
      </c>
      <c r="G10" s="59">
        <f>IFERROR(IF(E10*F10&lt;0,"-",(E10/F10-1)*SIGN(F10)),"-")</f>
        <v>0.17322279384940287</v>
      </c>
      <c r="H10" s="58">
        <f>VLOOKUP($D$5,'[1]Rapor-BIST-100 Tablo'!$B:$BK,11,FALSE)</f>
        <v>517.25800000000004</v>
      </c>
      <c r="I10" s="58">
        <f>VLOOKUP($D$5,'[1]Rapor-BIST-100 Tablo'!$B:$BK,12,FALSE)</f>
        <v>428.71600000000012</v>
      </c>
      <c r="J10" s="58">
        <f>VLOOKUP($D$5,'[1]Rapor-BIST-100 Tablo'!$B:$BK,51,FALSE)</f>
        <v>542.15800000000002</v>
      </c>
      <c r="K10" s="58">
        <f>VLOOKUP($D$5,'[1]Rapor-BIST-100 Tablo'!$B:$BK,50,FALSE)</f>
        <v>489.84399999999999</v>
      </c>
      <c r="L10" s="58">
        <f>VLOOKUP($D$5,'[1]Rapor-BIST-100 Tablo'!$B:$BK,13,FALSE)</f>
        <v>459.21300000000002</v>
      </c>
      <c r="M10" s="59">
        <f>IFERROR(IF(H10*I10&lt;0,"-",(H10/I10-1)*SIGN(I10)),"-")</f>
        <v>0.20652833110963886</v>
      </c>
      <c r="N10" s="59">
        <f>IFERROR(IF(H10*L10&lt;0,"-",(H10/L10-1)*SIGN(L10)),"-")</f>
        <v>0.12640103829813176</v>
      </c>
      <c r="O10" s="50"/>
    </row>
    <row r="11" spans="1:15" x14ac:dyDescent="0.2">
      <c r="A11" s="50"/>
      <c r="B11" s="50"/>
      <c r="C11" s="50"/>
      <c r="D11" s="60" t="s">
        <v>248</v>
      </c>
      <c r="E11" s="61">
        <f>VLOOKUP($D$5,'[1]Rapor-BIST-100 Tablo'!$B:$BK,52,FALSE)</f>
        <v>842.94899999999996</v>
      </c>
      <c r="F11" s="61">
        <f>VLOOKUP($D$5,'[1]Rapor-BIST-100 Tablo'!$B:$BK,53,FALSE)</f>
        <v>1299.912</v>
      </c>
      <c r="G11" s="62">
        <f t="shared" ref="G11" si="1">IFERROR(IF(E11*F11&lt;0,"-",(E11/F11-1)*SIGN(F11)),"-")</f>
        <v>-0.35153379613389224</v>
      </c>
      <c r="H11" s="61">
        <f>VLOOKUP($D$5,'[1]Rapor-BIST-100 Tablo'!$B:$BK,17,FALSE)</f>
        <v>176.852</v>
      </c>
      <c r="I11" s="61">
        <f>VLOOKUP($D$5,'[1]Rapor-BIST-100 Tablo'!$B:$BK,18,FALSE)</f>
        <v>89.883999999999901</v>
      </c>
      <c r="J11" s="61">
        <f>VLOOKUP($D$5,'[1]Rapor-BIST-100 Tablo'!$B:$BK,58,FALSE)</f>
        <v>256.23</v>
      </c>
      <c r="K11" s="61">
        <f>VLOOKUP($D$5,'[1]Rapor-BIST-100 Tablo'!$B:$BK,57,FALSE)</f>
        <v>256.58100000000002</v>
      </c>
      <c r="L11" s="61">
        <f>VLOOKUP($D$5,'[1]Rapor-BIST-100 Tablo'!$B:$BK,19,FALSE)</f>
        <v>240.739</v>
      </c>
      <c r="M11" s="62">
        <f>IFERROR(IF(H11*I11&lt;0,"-",(H11/I11-1)*SIGN(I11)),"-")</f>
        <v>0.96755818610653943</v>
      </c>
      <c r="N11" s="62">
        <f>IFERROR(IF(H11*L11&lt;0,"-",(H11/L11-1)*SIGN(L11)),"-")</f>
        <v>-0.26537868812282184</v>
      </c>
      <c r="O11" s="50"/>
    </row>
    <row r="12" spans="1:15" x14ac:dyDescent="0.2">
      <c r="A12" s="50"/>
      <c r="B12" s="50"/>
      <c r="C12" s="50"/>
      <c r="D12" s="57" t="s">
        <v>249</v>
      </c>
      <c r="E12" s="59">
        <f>IFERROR(E8/E7,"-")</f>
        <v>0.31218846585750615</v>
      </c>
      <c r="F12" s="59">
        <f>IFERROR(F8/F7,"-")</f>
        <v>0.3317285625426965</v>
      </c>
      <c r="G12" s="63" t="str">
        <f>IFERROR(IF(((E12*F12*F12)+(E12*F12*F12))&lt;0,"-",(ROUND((E12-F12)*10000,0)&amp;" bps")),"-")</f>
        <v>-195 bps</v>
      </c>
      <c r="H12" s="59">
        <f>IFERROR(H8/H7,"-")</f>
        <v>0.31249600073302541</v>
      </c>
      <c r="I12" s="59">
        <f t="shared" ref="I12:L12" si="2">IFERROR(I8/I7,"-")</f>
        <v>0.30658281793976239</v>
      </c>
      <c r="J12" s="59">
        <f t="shared" si="2"/>
        <v>0.31704901638168914</v>
      </c>
      <c r="K12" s="59">
        <f t="shared" si="2"/>
        <v>0.307126921799451</v>
      </c>
      <c r="L12" s="59">
        <f t="shared" si="2"/>
        <v>0.31891260168303248</v>
      </c>
      <c r="M12" s="63" t="str">
        <f>IFERROR(IF(((H12*I12*I12)+(H12*I12*I12))&lt;0,"-",(ROUND((H12-I12)*10000,0)&amp;" bps")),"-")</f>
        <v>59 bps</v>
      </c>
      <c r="N12" s="63" t="str">
        <f>IFERROR(IF(((H12*L12*L12)+(H12*L12*L12))&lt;0,"-",(ROUND((H12-L12)*10000,0)&amp;" bps")),"-")</f>
        <v>-64 bps</v>
      </c>
      <c r="O12" s="50"/>
    </row>
    <row r="13" spans="1:15" x14ac:dyDescent="0.2">
      <c r="A13" s="50"/>
      <c r="B13" s="50"/>
      <c r="C13" s="50"/>
      <c r="D13" s="64" t="s">
        <v>250</v>
      </c>
      <c r="E13" s="56">
        <f>IFERROR(E9/E7,"-")</f>
        <v>6.5820712663298336E-2</v>
      </c>
      <c r="F13" s="56">
        <f>IFERROR(F9/F7,"-")</f>
        <v>7.4413779872630592E-2</v>
      </c>
      <c r="G13" s="65" t="str">
        <f t="shared" ref="G13:G15" si="3">IFERROR(IF(((E13*F13*F13)+(E13*F13*F13))&lt;0,"-",(ROUND((E13-F13)*10000,0)&amp;" bps")),"-")</f>
        <v>-86 bps</v>
      </c>
      <c r="H13" s="56">
        <f>IFERROR(H9/H7,"-")</f>
        <v>6.9607691314519771E-2</v>
      </c>
      <c r="I13" s="56">
        <f t="shared" ref="I13:L13" si="4">IFERROR(I9/I7,"-")</f>
        <v>4.9835146499833852E-2</v>
      </c>
      <c r="J13" s="56">
        <f t="shared" si="4"/>
        <v>7.445405093379856E-2</v>
      </c>
      <c r="K13" s="56">
        <f t="shared" si="4"/>
        <v>7.0123612029613452E-2</v>
      </c>
      <c r="L13" s="56">
        <f t="shared" si="4"/>
        <v>7.0669195085120498E-2</v>
      </c>
      <c r="M13" s="65" t="str">
        <f>IFERROR(IF(((H13*I13*I13)+(H13*I13*I13))&lt;0,"-",(ROUND((H13-I13)*10000,0)&amp;" bps")),"-")</f>
        <v>198 bps</v>
      </c>
      <c r="N13" s="65" t="str">
        <f>IFERROR(IF(((H13*L13*L13)+(H13*L13*L13))&lt;0,"-",(ROUND((H13-L13)*10000,0)&amp;" bps")),"-")</f>
        <v>-11 bps</v>
      </c>
      <c r="O13" s="50"/>
    </row>
    <row r="14" spans="1:15" x14ac:dyDescent="0.2">
      <c r="A14" s="50"/>
      <c r="B14" s="50"/>
      <c r="C14" s="50"/>
      <c r="D14" s="57" t="s">
        <v>251</v>
      </c>
      <c r="E14" s="59">
        <f>IFERROR(E10/E7,"-")</f>
        <v>9.2124497489589188E-2</v>
      </c>
      <c r="F14" s="59">
        <f>IFERROR(F10/F7,"-")</f>
        <v>0.10166758903918273</v>
      </c>
      <c r="G14" s="63" t="str">
        <f t="shared" si="3"/>
        <v>-95 bps</v>
      </c>
      <c r="H14" s="59">
        <f>IFERROR(H10/H7,"-")</f>
        <v>9.7924394638767287E-2</v>
      </c>
      <c r="I14" s="59">
        <f t="shared" ref="I14:L14" si="5">IFERROR(I10/I7,"-")</f>
        <v>7.5138563871179426E-2</v>
      </c>
      <c r="J14" s="59">
        <f t="shared" si="5"/>
        <v>9.9668542413886299E-2</v>
      </c>
      <c r="K14" s="59">
        <f t="shared" si="5"/>
        <v>9.6786514016680633E-2</v>
      </c>
      <c r="L14" s="59">
        <f t="shared" si="5"/>
        <v>9.9091029537871689E-2</v>
      </c>
      <c r="M14" s="63" t="str">
        <f>IFERROR(IF(((H14*I14*I14)+(H14*I14*I14))&lt;0,"-",(ROUND((H14-I14)*10000,0)&amp;" bps")),"-")</f>
        <v>228 bps</v>
      </c>
      <c r="N14" s="63" t="str">
        <f>IFERROR(IF(((H14*L14*L14)+(H14*L14*L14))&lt;0,"-",(ROUND((H14-L14)*10000,0)&amp;" bps")),"-")</f>
        <v>-12 bps</v>
      </c>
      <c r="O14" s="50"/>
    </row>
    <row r="15" spans="1:15" x14ac:dyDescent="0.2">
      <c r="A15" s="50"/>
      <c r="B15" s="50"/>
      <c r="C15" s="50"/>
      <c r="D15" s="66" t="s">
        <v>252</v>
      </c>
      <c r="E15" s="62">
        <f>IFERROR(E11/E7,"-")</f>
        <v>4.0447418701167762E-2</v>
      </c>
      <c r="F15" s="62">
        <f>IFERROR(F11/F7,"-")</f>
        <v>8.0759077375664221E-2</v>
      </c>
      <c r="G15" s="67" t="str">
        <f t="shared" si="3"/>
        <v>-403 bps</v>
      </c>
      <c r="H15" s="62">
        <f>IFERROR(H11/H7,"-")</f>
        <v>3.348063256760702E-2</v>
      </c>
      <c r="I15" s="62">
        <f t="shared" ref="I15:L15" si="6">IFERROR(I11/I7,"-")</f>
        <v>1.5753446745624334E-2</v>
      </c>
      <c r="J15" s="62">
        <f t="shared" si="6"/>
        <v>4.7104479916758743E-2</v>
      </c>
      <c r="K15" s="62">
        <f t="shared" si="6"/>
        <v>5.0696916881525417E-2</v>
      </c>
      <c r="L15" s="62">
        <f t="shared" si="6"/>
        <v>5.194773527734993E-2</v>
      </c>
      <c r="M15" s="67" t="str">
        <f>IFERROR(IF(((H15*I15*I15)+(H15*I15*I15))&lt;0,"-",(ROUND((H15-I15)*10000,0)&amp;" bps")),"-")</f>
        <v>177 bps</v>
      </c>
      <c r="N15" s="67" t="str">
        <f>IFERROR(IF(((H15*L15*L15)+(H15*L15*L15))&lt;0,"-",(ROUND((H15-L15)*10000,0)&amp;" bps")),"-")</f>
        <v>-185 bps</v>
      </c>
      <c r="O15" s="50"/>
    </row>
    <row r="16" spans="1:15" x14ac:dyDescent="0.2">
      <c r="A16" s="50"/>
      <c r="B16" s="50"/>
      <c r="C16" s="50"/>
      <c r="D16" s="57" t="s">
        <v>253</v>
      </c>
      <c r="E16" s="68">
        <f>VLOOKUP($D$5,'[1]Rapor-BIST-100 Tablo'!$B:$CK,63,FALSE)</f>
        <v>4794.1390000000001</v>
      </c>
      <c r="F16" s="68">
        <f>VLOOKUP($D$5,'[1]Rapor-BIST-100 Tablo'!$B:$CK,59,FALSE)</f>
        <v>3215.7840000000001</v>
      </c>
      <c r="G16" s="59">
        <f t="shared" ref="G16:G22" si="7">IFERROR(IF(E16*F16&lt;0,"-",(E16/F16-1)*SIGN(F16)),"-")</f>
        <v>0.49081499254925087</v>
      </c>
      <c r="H16" s="68">
        <f>VLOOKUP($D$5,'[1]Rapor-BIST-100 Tablo'!$B:$CK,64,FALSE)</f>
        <v>5639.8509999999997</v>
      </c>
      <c r="I16" s="68">
        <f>VLOOKUP($D$5,'[1]Rapor-BIST-100 Tablo'!$B:$CK,63,FALSE)</f>
        <v>4794.1390000000001</v>
      </c>
      <c r="J16" s="68">
        <f>VLOOKUP($D$5,'[1]Rapor-BIST-100 Tablo'!$B:$CK,62,FALSE)</f>
        <v>4999.7389999999996</v>
      </c>
      <c r="K16" s="68">
        <f>VLOOKUP($D$5,'[1]Rapor-BIST-100 Tablo'!$B:$CK,61,FALSE)</f>
        <v>4757.9979999999996</v>
      </c>
      <c r="L16" s="68">
        <f>VLOOKUP($D$5,'[1]Rapor-BIST-100 Tablo'!$B:$CK,60,FALSE)</f>
        <v>3863.904</v>
      </c>
      <c r="M16" s="59">
        <f t="shared" ref="M16:M22" si="8">IFERROR(IF(H16*I16&lt;0,"-",(H16/I16-1)*SIGN(I16)),"-")</f>
        <v>0.17640539834159985</v>
      </c>
      <c r="N16" s="59">
        <f t="shared" ref="N16:N22" si="9">IFERROR(IF(H16*L16&lt;0,"-",(H16/L16-1)*SIGN(L16)),"-")</f>
        <v>0.45962503209189443</v>
      </c>
      <c r="O16" s="50"/>
    </row>
    <row r="17" spans="1:15" x14ac:dyDescent="0.2">
      <c r="A17" s="50"/>
      <c r="B17" s="50"/>
      <c r="C17" s="50"/>
      <c r="D17" s="64" t="s">
        <v>254</v>
      </c>
      <c r="E17" s="69">
        <f>VLOOKUP($D$5,'[1]Rapor-BIST-100 Tablo'!$B:$CK,69,FALSE)</f>
        <v>6880.9979999999996</v>
      </c>
      <c r="F17" s="69">
        <f>VLOOKUP($D$5,'[1]Rapor-BIST-100 Tablo'!$B:$CK,65,FALSE)</f>
        <v>5977.9470000000001</v>
      </c>
      <c r="G17" s="56">
        <f t="shared" si="7"/>
        <v>0.15106373475709955</v>
      </c>
      <c r="H17" s="69">
        <f>VLOOKUP($D$5,'[1]Rapor-BIST-100 Tablo'!$B:$CK,70,FALSE)</f>
        <v>6742.55</v>
      </c>
      <c r="I17" s="69">
        <f>VLOOKUP($D$5,'[1]Rapor-BIST-100 Tablo'!$B:$CK,69,FALSE)</f>
        <v>6880.9979999999996</v>
      </c>
      <c r="J17" s="69">
        <f>VLOOKUP($D$5,'[1]Rapor-BIST-100 Tablo'!$B:$CK,68,FALSE)</f>
        <v>6513.5739999999996</v>
      </c>
      <c r="K17" s="69">
        <f>VLOOKUP($D$5,'[1]Rapor-BIST-100 Tablo'!$B:$CK,67,FALSE)</f>
        <v>6192.8940000000002</v>
      </c>
      <c r="L17" s="69">
        <f>VLOOKUP($D$5,'[1]Rapor-BIST-100 Tablo'!$B:$CK,66,FALSE)</f>
        <v>6023.0389999999998</v>
      </c>
      <c r="M17" s="56">
        <f t="shared" si="8"/>
        <v>-2.0120337195273064E-2</v>
      </c>
      <c r="N17" s="56">
        <f t="shared" si="9"/>
        <v>0.11945979429985432</v>
      </c>
      <c r="O17" s="50"/>
    </row>
    <row r="18" spans="1:15" x14ac:dyDescent="0.2">
      <c r="A18" s="50"/>
      <c r="B18" s="50"/>
      <c r="D18" s="57" t="s">
        <v>255</v>
      </c>
      <c r="E18" s="70">
        <f>+E16/E10</f>
        <v>2.4970371331053043</v>
      </c>
      <c r="F18" s="71">
        <f>+F16/F10</f>
        <v>1.9650868124407639</v>
      </c>
      <c r="G18" s="59">
        <f t="shared" si="7"/>
        <v>0.27070067199923042</v>
      </c>
      <c r="H18" s="72">
        <f>+H16/SUM(H1:K1)</f>
        <v>2.8513242830044447</v>
      </c>
      <c r="I18" s="72">
        <f>+I16/SUM(I1:L1)</f>
        <v>2.4970371331053043</v>
      </c>
      <c r="J18" s="72">
        <f>+J16/SUM(J1:M1)</f>
        <v>2.6479115890311422</v>
      </c>
      <c r="K18" s="72">
        <f>+K16/SUM(K1:N1)</f>
        <v>2.6567502871446846</v>
      </c>
      <c r="L18" s="72">
        <f>+L16/SUM(L1:O1)</f>
        <v>2.2453474999840193</v>
      </c>
      <c r="M18" s="59">
        <f t="shared" si="8"/>
        <v>0.14188301215150556</v>
      </c>
      <c r="N18" s="59">
        <f t="shared" si="9"/>
        <v>0.26988106875427453</v>
      </c>
    </row>
    <row r="19" spans="1:15" x14ac:dyDescent="0.2">
      <c r="A19" s="50"/>
      <c r="B19" s="50"/>
      <c r="D19" s="60" t="s">
        <v>256</v>
      </c>
      <c r="E19" s="73">
        <f>+E16/E17</f>
        <v>0.69672146395043288</v>
      </c>
      <c r="F19" s="73">
        <f>+F16/F17</f>
        <v>0.53794120289122671</v>
      </c>
      <c r="G19" s="62">
        <f t="shared" si="7"/>
        <v>0.29516285461277825</v>
      </c>
      <c r="H19" s="73">
        <f t="shared" ref="H19:L19" si="10">+H16/H17</f>
        <v>0.83645668181919297</v>
      </c>
      <c r="I19" s="73">
        <f t="shared" si="10"/>
        <v>0.69672146395043288</v>
      </c>
      <c r="J19" s="73">
        <f t="shared" si="10"/>
        <v>0.76758765617769908</v>
      </c>
      <c r="K19" s="73">
        <f t="shared" si="10"/>
        <v>0.76829960273823505</v>
      </c>
      <c r="L19" s="73">
        <f t="shared" si="10"/>
        <v>0.64152066755669357</v>
      </c>
      <c r="M19" s="62">
        <f t="shared" si="8"/>
        <v>0.20056109234306763</v>
      </c>
      <c r="N19" s="62">
        <f t="shared" si="9"/>
        <v>0.30386552471479367</v>
      </c>
    </row>
    <row r="20" spans="1:15" x14ac:dyDescent="0.2">
      <c r="A20" s="50"/>
      <c r="B20" s="50"/>
      <c r="D20" s="74" t="s">
        <v>257</v>
      </c>
      <c r="E20" s="58">
        <f>+$N$5/E10</f>
        <v>9.2727075556361136</v>
      </c>
      <c r="F20" s="58">
        <f>+$N$5/F10</f>
        <v>10.878951864971869</v>
      </c>
      <c r="G20" s="59">
        <f t="shared" si="7"/>
        <v>-0.14764697272974914</v>
      </c>
      <c r="H20" s="58">
        <f>+$N$5/SUM(H1:K1)</f>
        <v>9.0005938848600788</v>
      </c>
      <c r="I20" s="58">
        <f>+$N$5/SUM(I1:L1)</f>
        <v>9.2727075556361136</v>
      </c>
      <c r="J20" s="58">
        <f>+$N$5/SUM(J1:M1)</f>
        <v>9.4286243010472521</v>
      </c>
      <c r="K20" s="58">
        <f>+$N$5/SUM(K1:N1)</f>
        <v>9.9407388594283681</v>
      </c>
      <c r="L20" s="58">
        <f>+$N$5/SUM(L1:O1)</f>
        <v>10.345450815266185</v>
      </c>
      <c r="M20" s="59">
        <f t="shared" si="8"/>
        <v>-2.9345654345654393E-2</v>
      </c>
      <c r="N20" s="59">
        <f t="shared" si="9"/>
        <v>-0.12999500499500494</v>
      </c>
    </row>
    <row r="21" spans="1:15" x14ac:dyDescent="0.2">
      <c r="A21" s="50"/>
      <c r="B21" s="50"/>
      <c r="D21" s="64" t="s">
        <v>258</v>
      </c>
      <c r="E21" s="55">
        <f>+$K$5/E11</f>
        <v>14.429233192043649</v>
      </c>
      <c r="F21" s="55">
        <f>+$K$5/F11</f>
        <v>9.3568700727433853</v>
      </c>
      <c r="G21" s="56">
        <f t="shared" si="7"/>
        <v>0.54210041176868384</v>
      </c>
      <c r="H21" s="55">
        <f>+$K$5/SUM(H2:K2)</f>
        <v>15.602789427706094</v>
      </c>
      <c r="I21" s="55">
        <f>+$K$5/SUM(I2:L2)</f>
        <v>14.420935947566734</v>
      </c>
      <c r="J21" s="55">
        <f>+$K$5/SUM(J2:M2)</f>
        <v>12.374325044179093</v>
      </c>
      <c r="K21" s="55">
        <f>+$K$5/SUM(K2:N2)</f>
        <v>12.291902241688412</v>
      </c>
      <c r="L21" s="55">
        <f>+$K$5/SUM(L2:O2)</f>
        <v>8.7823442651359258</v>
      </c>
      <c r="M21" s="56">
        <f t="shared" si="8"/>
        <v>8.1954006621794528E-2</v>
      </c>
      <c r="N21" s="56">
        <f t="shared" si="9"/>
        <v>0.77660872275821768</v>
      </c>
    </row>
    <row r="22" spans="1:15" ht="15" thickBot="1" x14ac:dyDescent="0.25">
      <c r="A22" s="50"/>
      <c r="B22" s="50"/>
      <c r="D22" s="57" t="s">
        <v>259</v>
      </c>
      <c r="E22" s="58">
        <f>+$K$5/E17</f>
        <v>1.7676371494367533</v>
      </c>
      <c r="F22" s="58">
        <f>+$K$5/F17</f>
        <v>2.0346630189260626</v>
      </c>
      <c r="G22" s="59">
        <f t="shared" si="7"/>
        <v>-0.13123837559609797</v>
      </c>
      <c r="H22" s="58">
        <f t="shared" ref="H22:L22" si="11">+$K$5/H17</f>
        <v>1.8039328874090663</v>
      </c>
      <c r="I22" s="58">
        <f t="shared" si="11"/>
        <v>1.7676371494367533</v>
      </c>
      <c r="J22" s="58">
        <f t="shared" si="11"/>
        <v>1.867347740272852</v>
      </c>
      <c r="K22" s="58">
        <f t="shared" si="11"/>
        <v>1.964042609158174</v>
      </c>
      <c r="L22" s="58">
        <f t="shared" si="11"/>
        <v>2.0194303390696957</v>
      </c>
      <c r="M22" s="59">
        <f t="shared" si="8"/>
        <v>2.0533477690191315E-2</v>
      </c>
      <c r="N22" s="59">
        <f t="shared" si="9"/>
        <v>-0.10671200065257214</v>
      </c>
    </row>
    <row r="23" spans="1:15" x14ac:dyDescent="0.2">
      <c r="A23" s="50"/>
      <c r="B23" s="50"/>
      <c r="D23" s="75" t="s">
        <v>260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5" ht="15" x14ac:dyDescent="0.25">
      <c r="A24" s="50"/>
      <c r="B24" s="76"/>
    </row>
    <row r="27" spans="1:15" x14ac:dyDescent="0.2">
      <c r="D27" s="90" t="s">
        <v>261</v>
      </c>
      <c r="E27" s="90"/>
      <c r="F27" s="90"/>
      <c r="G27" s="90"/>
      <c r="H27" s="90"/>
      <c r="I27" s="90"/>
      <c r="J27" s="90"/>
      <c r="K27" s="90"/>
      <c r="L27" s="90"/>
    </row>
    <row r="28" spans="1:15" x14ac:dyDescent="0.2">
      <c r="A28" s="50"/>
      <c r="B28" s="50"/>
    </row>
    <row r="29" spans="1:15" x14ac:dyDescent="0.2">
      <c r="A29" s="50"/>
      <c r="B29" s="50"/>
    </row>
    <row r="30" spans="1:15" x14ac:dyDescent="0.2">
      <c r="A30" s="50"/>
      <c r="B30" s="50"/>
    </row>
    <row r="31" spans="1:15" x14ac:dyDescent="0.2">
      <c r="A31" s="77"/>
      <c r="B31" s="50"/>
    </row>
    <row r="32" spans="1:15" x14ac:dyDescent="0.2">
      <c r="A32" s="77"/>
      <c r="B32" s="50"/>
    </row>
    <row r="33" spans="1:17" x14ac:dyDescent="0.2">
      <c r="A33" s="77"/>
      <c r="B33" s="50"/>
      <c r="Q33" s="86" t="s">
        <v>262</v>
      </c>
    </row>
    <row r="34" spans="1:17" x14ac:dyDescent="0.2">
      <c r="A34" s="77"/>
      <c r="B34" s="50"/>
    </row>
    <row r="35" spans="1:17" x14ac:dyDescent="0.2">
      <c r="A35" s="50"/>
      <c r="B35" s="50"/>
    </row>
    <row r="36" spans="1:17" x14ac:dyDescent="0.2">
      <c r="A36" s="50"/>
      <c r="B36" s="50"/>
    </row>
    <row r="37" spans="1:17" x14ac:dyDescent="0.2">
      <c r="C37" s="50"/>
    </row>
    <row r="38" spans="1:17" x14ac:dyDescent="0.2">
      <c r="C38" s="50"/>
    </row>
    <row r="39" spans="1:17" x14ac:dyDescent="0.2">
      <c r="C39" s="50"/>
    </row>
    <row r="40" spans="1:17" x14ac:dyDescent="0.2">
      <c r="C40" s="50"/>
    </row>
    <row r="41" spans="1:17" x14ac:dyDescent="0.2">
      <c r="C41" s="50"/>
      <c r="D41" s="50"/>
      <c r="E41" s="50"/>
    </row>
    <row r="42" spans="1:17" x14ac:dyDescent="0.2">
      <c r="D42" s="50"/>
      <c r="E42" s="50"/>
    </row>
    <row r="43" spans="1:17" x14ac:dyDescent="0.2">
      <c r="D43" s="50"/>
      <c r="E43" s="50"/>
    </row>
    <row r="44" spans="1:17" x14ac:dyDescent="0.2">
      <c r="D44" s="50"/>
      <c r="E44" s="50"/>
    </row>
    <row r="45" spans="1:17" x14ac:dyDescent="0.2">
      <c r="C45" s="50"/>
      <c r="D45" s="50"/>
      <c r="E45" s="50"/>
    </row>
    <row r="46" spans="1:17" x14ac:dyDescent="0.2">
      <c r="C46" s="50"/>
    </row>
    <row r="49" spans="4:5" x14ac:dyDescent="0.2">
      <c r="D49" s="78"/>
      <c r="E49" s="78"/>
    </row>
    <row r="50" spans="4:5" x14ac:dyDescent="0.2">
      <c r="D50" s="50"/>
      <c r="E50" s="50"/>
    </row>
  </sheetData>
  <mergeCells count="1">
    <mergeCell ref="D27:L27"/>
  </mergeCells>
  <pageMargins left="0.7" right="0.7" top="0.75" bottom="0.75" header="0.3" footer="0.3"/>
  <pageSetup paperSize="9" orientation="portrait" r:id="rId1"/>
  <ignoredErrors>
    <ignoredError sqref="G12 G13:G2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BIST-TÜM Tablo</vt:lpstr>
      <vt:lpstr>Tahmini Takvim</vt:lpstr>
      <vt:lpstr>Hisse 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2018-02-01T05:45:29Z</dcterms:created>
  <dcterms:modified xsi:type="dcterms:W3CDTF">2018-05-03T05:18:18Z</dcterms:modified>
</cp:coreProperties>
</file>