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SEARCH\Financial Results\2018Ç1 Kâr Tahminleri\Bülten Gönderim\"/>
    </mc:Choice>
  </mc:AlternateContent>
  <bookViews>
    <workbookView xWindow="0" yWindow="0" windowWidth="28800" windowHeight="12300" activeTab="2"/>
  </bookViews>
  <sheets>
    <sheet name="BIST-TÜM Tablo" sheetId="2" r:id="rId1"/>
    <sheet name="Tahmini Takvim" sheetId="1" r:id="rId2"/>
    <sheet name="Hisse Detay" sheetId="5" r:id="rId3"/>
  </sheets>
  <definedNames>
    <definedName name="_xlnm._FilterDatabase" localSheetId="0" hidden="1">'BIST-TÜM Tablo'!#REF!</definedName>
    <definedName name="_xlnm._FilterDatabase" localSheetId="1" hidden="1">'Tahmini Takvim'!$A$1:$H$1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5" l="1"/>
  <c r="L16" i="5"/>
  <c r="L11" i="5"/>
  <c r="L10" i="5"/>
  <c r="L9" i="5"/>
  <c r="L8" i="5"/>
  <c r="L7" i="5"/>
  <c r="K17" i="5"/>
  <c r="K16" i="5"/>
  <c r="K11" i="5"/>
  <c r="K10" i="5"/>
  <c r="K9" i="5"/>
  <c r="K8" i="5"/>
  <c r="K7" i="5"/>
  <c r="J17" i="5"/>
  <c r="J16" i="5"/>
  <c r="J11" i="5"/>
  <c r="J10" i="5"/>
  <c r="J9" i="5"/>
  <c r="J8" i="5"/>
  <c r="J7" i="5"/>
  <c r="I17" i="5"/>
  <c r="I16" i="5"/>
  <c r="I11" i="5"/>
  <c r="I10" i="5"/>
  <c r="I9" i="5"/>
  <c r="I8" i="5"/>
  <c r="I7" i="5"/>
  <c r="H17" i="5"/>
  <c r="H16" i="5"/>
  <c r="H11" i="5"/>
  <c r="H10" i="5"/>
  <c r="H9" i="5"/>
  <c r="H8" i="5"/>
  <c r="H7" i="5"/>
  <c r="F16" i="5" l="1"/>
  <c r="F17" i="5"/>
  <c r="F11" i="5"/>
  <c r="F10" i="5"/>
  <c r="F9" i="5"/>
  <c r="F8" i="5"/>
  <c r="F7" i="5"/>
  <c r="E17" i="5"/>
  <c r="E11" i="5"/>
  <c r="E10" i="5"/>
  <c r="E9" i="5"/>
  <c r="K5" i="5"/>
  <c r="O2" i="5"/>
  <c r="N2" i="5"/>
  <c r="M2" i="5"/>
  <c r="O1" i="5"/>
  <c r="N1" i="5"/>
  <c r="M1" i="5"/>
  <c r="E8" i="5"/>
  <c r="E7" i="5"/>
  <c r="E16" i="5"/>
  <c r="F12" i="5" l="1"/>
  <c r="F15" i="5"/>
  <c r="G7" i="5"/>
  <c r="J13" i="5" l="1"/>
  <c r="G17" i="5"/>
  <c r="F14" i="5"/>
  <c r="H12" i="5"/>
  <c r="E14" i="5"/>
  <c r="G10" i="5"/>
  <c r="N17" i="5"/>
  <c r="M17" i="5"/>
  <c r="K12" i="5"/>
  <c r="J19" i="5"/>
  <c r="G11" i="5"/>
  <c r="E15" i="5"/>
  <c r="G15" i="5" s="1"/>
  <c r="K13" i="5"/>
  <c r="G8" i="5"/>
  <c r="E12" i="5"/>
  <c r="G12" i="5" s="1"/>
  <c r="I19" i="5"/>
  <c r="L2" i="5"/>
  <c r="L21" i="5" s="1"/>
  <c r="L19" i="5"/>
  <c r="F19" i="5"/>
  <c r="F18" i="5"/>
  <c r="M16" i="5"/>
  <c r="N16" i="5"/>
  <c r="H19" i="5"/>
  <c r="M8" i="5"/>
  <c r="N8" i="5"/>
  <c r="K19" i="5"/>
  <c r="G9" i="5"/>
  <c r="E13" i="5"/>
  <c r="M9" i="5"/>
  <c r="N9" i="5"/>
  <c r="H2" i="5"/>
  <c r="M11" i="5"/>
  <c r="N11" i="5"/>
  <c r="K15" i="5"/>
  <c r="K2" i="5"/>
  <c r="K1" i="5"/>
  <c r="K14" i="5"/>
  <c r="I2" i="5"/>
  <c r="F13" i="5"/>
  <c r="J1" i="5"/>
  <c r="J14" i="5"/>
  <c r="E19" i="5"/>
  <c r="E18" i="5"/>
  <c r="G16" i="5"/>
  <c r="J12" i="5"/>
  <c r="J15" i="5"/>
  <c r="J2" i="5"/>
  <c r="I22" i="5"/>
  <c r="J22" i="5"/>
  <c r="F21" i="5"/>
  <c r="E22" i="5"/>
  <c r="H22" i="5"/>
  <c r="N5" i="5"/>
  <c r="L22" i="5"/>
  <c r="E21" i="5"/>
  <c r="F22" i="5"/>
  <c r="K22" i="5"/>
  <c r="G18" i="5" l="1"/>
  <c r="G19" i="5"/>
  <c r="I21" i="5"/>
  <c r="H21" i="5"/>
  <c r="N21" i="5" s="1"/>
  <c r="H15" i="5"/>
  <c r="H13" i="5"/>
  <c r="G14" i="5"/>
  <c r="G13" i="5"/>
  <c r="J21" i="5"/>
  <c r="L14" i="5"/>
  <c r="M7" i="5"/>
  <c r="K21" i="5"/>
  <c r="L1" i="5"/>
  <c r="K20" i="5" s="1"/>
  <c r="N19" i="5"/>
  <c r="M19" i="5"/>
  <c r="N22" i="5"/>
  <c r="M22" i="5"/>
  <c r="G21" i="5"/>
  <c r="E20" i="5"/>
  <c r="F20" i="5"/>
  <c r="G22" i="5"/>
  <c r="J20" i="5" l="1"/>
  <c r="M21" i="5"/>
  <c r="N7" i="5"/>
  <c r="L20" i="5"/>
  <c r="G20" i="5"/>
  <c r="H1" i="5"/>
  <c r="N10" i="5"/>
  <c r="H14" i="5"/>
  <c r="N14" i="5" s="1"/>
  <c r="M10" i="5"/>
  <c r="I15" i="5"/>
  <c r="M15" i="5" s="1"/>
  <c r="I13" i="5"/>
  <c r="M13" i="5" s="1"/>
  <c r="I12" i="5"/>
  <c r="M12" i="5" s="1"/>
  <c r="L18" i="5"/>
  <c r="K18" i="5"/>
  <c r="J18" i="5"/>
  <c r="I1" i="5"/>
  <c r="I18" i="5" s="1"/>
  <c r="I14" i="5"/>
  <c r="L13" i="5"/>
  <c r="N13" i="5" s="1"/>
  <c r="L12" i="5"/>
  <c r="N12" i="5" s="1"/>
  <c r="L15" i="5"/>
  <c r="N15" i="5" s="1"/>
  <c r="I20" i="5" l="1"/>
  <c r="M14" i="5"/>
  <c r="H18" i="5"/>
  <c r="H20" i="5"/>
  <c r="N18" i="5" l="1"/>
  <c r="M18" i="5"/>
  <c r="M20" i="5"/>
  <c r="N20" i="5"/>
</calcChain>
</file>

<file path=xl/sharedStrings.xml><?xml version="1.0" encoding="utf-8"?>
<sst xmlns="http://schemas.openxmlformats.org/spreadsheetml/2006/main" count="1258" uniqueCount="352">
  <si>
    <t>Kod</t>
  </si>
  <si>
    <t>Ad</t>
  </si>
  <si>
    <t>Muhtemel Kâr Açıklama Tarihi</t>
  </si>
  <si>
    <t>Katılımcı Sayısı</t>
  </si>
  <si>
    <t>TSKB</t>
  </si>
  <si>
    <t>ARCLK</t>
  </si>
  <si>
    <t>AKBNK</t>
  </si>
  <si>
    <t>GARAN</t>
  </si>
  <si>
    <t>METRO</t>
  </si>
  <si>
    <t>-</t>
  </si>
  <si>
    <t>HALKB</t>
  </si>
  <si>
    <t>T. Halk Bankası</t>
  </si>
  <si>
    <t>KIPA</t>
  </si>
  <si>
    <t>TOASO</t>
  </si>
  <si>
    <t>EREGL</t>
  </si>
  <si>
    <t>ISCTR</t>
  </si>
  <si>
    <t>İş Bankası (C)</t>
  </si>
  <si>
    <t>ISGYO</t>
  </si>
  <si>
    <t>YKBNK</t>
  </si>
  <si>
    <t>CEMTS</t>
  </si>
  <si>
    <t>TTKOM</t>
  </si>
  <si>
    <t>OTKAR</t>
  </si>
  <si>
    <t>TTRAK</t>
  </si>
  <si>
    <t>TKNSA</t>
  </si>
  <si>
    <t>AYGAZ</t>
  </si>
  <si>
    <t>FROTO</t>
  </si>
  <si>
    <t>TUPRS</t>
  </si>
  <si>
    <t>AFYON</t>
  </si>
  <si>
    <t>KARTN</t>
  </si>
  <si>
    <t>TATGD</t>
  </si>
  <si>
    <t>TCELL</t>
  </si>
  <si>
    <t>AKSA</t>
  </si>
  <si>
    <t>EGEEN</t>
  </si>
  <si>
    <t>KCHOL</t>
  </si>
  <si>
    <t>SASA</t>
  </si>
  <si>
    <t>Sasa Polyester</t>
  </si>
  <si>
    <t>VKGYO</t>
  </si>
  <si>
    <t>ASELS</t>
  </si>
  <si>
    <t>VAKBN</t>
  </si>
  <si>
    <t>Vakıflar Bankası</t>
  </si>
  <si>
    <t>KORDS</t>
  </si>
  <si>
    <t>TAVHL</t>
  </si>
  <si>
    <t>TKFEN</t>
  </si>
  <si>
    <t>BAGFS</t>
  </si>
  <si>
    <t>BRSAN</t>
  </si>
  <si>
    <t>BRISA</t>
  </si>
  <si>
    <t>GOODY</t>
  </si>
  <si>
    <t>SAHOL</t>
  </si>
  <si>
    <t>SKBNK</t>
  </si>
  <si>
    <t>Şekerbank</t>
  </si>
  <si>
    <t>ALGYO</t>
  </si>
  <si>
    <t>BANVT</t>
  </si>
  <si>
    <t>Banvit</t>
  </si>
  <si>
    <t>EKGYO</t>
  </si>
  <si>
    <t>CCOLA</t>
  </si>
  <si>
    <t>DOAS</t>
  </si>
  <si>
    <t>GOZDE</t>
  </si>
  <si>
    <t>BIZIM</t>
  </si>
  <si>
    <t>HLGYO</t>
  </si>
  <si>
    <t>Halk GMYO</t>
  </si>
  <si>
    <t>ICBCT</t>
  </si>
  <si>
    <t>SNGYO</t>
  </si>
  <si>
    <t>Sinpaş GMYO</t>
  </si>
  <si>
    <t>AKSEN</t>
  </si>
  <si>
    <t>Aksa Enerji</t>
  </si>
  <si>
    <t>ALARK</t>
  </si>
  <si>
    <t>ANACM</t>
  </si>
  <si>
    <t>AEFES</t>
  </si>
  <si>
    <t>ANELE</t>
  </si>
  <si>
    <t>BERA</t>
  </si>
  <si>
    <t>Bera Holding</t>
  </si>
  <si>
    <t>BIMAS</t>
  </si>
  <si>
    <t>DEVA</t>
  </si>
  <si>
    <t>DOHOL</t>
  </si>
  <si>
    <t>Doğan Holding</t>
  </si>
  <si>
    <t>DGKLB</t>
  </si>
  <si>
    <t>Doğtaş Kelebek Mobilya</t>
  </si>
  <si>
    <t>ECILC</t>
  </si>
  <si>
    <t>ENKAI</t>
  </si>
  <si>
    <t>GLYHO</t>
  </si>
  <si>
    <t>Global Yat. Holding</t>
  </si>
  <si>
    <t>GOLTS</t>
  </si>
  <si>
    <t>Göltaş Çimento</t>
  </si>
  <si>
    <t>GSDHO</t>
  </si>
  <si>
    <t>GSD Holding</t>
  </si>
  <si>
    <t>GUBRF</t>
  </si>
  <si>
    <t>Gübre Fabrik.</t>
  </si>
  <si>
    <t>IEYHO</t>
  </si>
  <si>
    <t>Işıklar Enerji Yapı Hol.</t>
  </si>
  <si>
    <t>IHLGM</t>
  </si>
  <si>
    <t>İhlas Gayrimenkul</t>
  </si>
  <si>
    <t>IHLAS</t>
  </si>
  <si>
    <t>İhlas Holding</t>
  </si>
  <si>
    <t>KRDMD</t>
  </si>
  <si>
    <t>KARSN</t>
  </si>
  <si>
    <t>MGROS</t>
  </si>
  <si>
    <t>NTHOL</t>
  </si>
  <si>
    <t>Net Holding</t>
  </si>
  <si>
    <t>NETAS</t>
  </si>
  <si>
    <t>ODAS</t>
  </si>
  <si>
    <t>Odaş Elektrik</t>
  </si>
  <si>
    <t>PRKME</t>
  </si>
  <si>
    <t>PGSUS</t>
  </si>
  <si>
    <t>Pegasus</t>
  </si>
  <si>
    <t>SODA</t>
  </si>
  <si>
    <t>SISE</t>
  </si>
  <si>
    <t>TRKCM</t>
  </si>
  <si>
    <t>TRCAS</t>
  </si>
  <si>
    <t>Turcas Petrol</t>
  </si>
  <si>
    <t>TMSN</t>
  </si>
  <si>
    <t>Tümosan Motor ve Traktör</t>
  </si>
  <si>
    <t>ULKER</t>
  </si>
  <si>
    <t>VESTL</t>
  </si>
  <si>
    <t>YATAS</t>
  </si>
  <si>
    <t>Yataş</t>
  </si>
  <si>
    <t>ZOREN</t>
  </si>
  <si>
    <t>Zorlu Enerji</t>
  </si>
  <si>
    <t>2017/12</t>
  </si>
  <si>
    <t>Net Dönem Kârı/Zararı (milyonTL)</t>
  </si>
  <si>
    <t>Şirket</t>
  </si>
  <si>
    <t>2017/4Ç</t>
  </si>
  <si>
    <t>MPARK</t>
  </si>
  <si>
    <t>2017/1Ç</t>
  </si>
  <si>
    <t>Konsensüs 2018/1Ç</t>
  </si>
  <si>
    <t>ALBRK</t>
  </si>
  <si>
    <t>CIMSA</t>
  </si>
  <si>
    <t>CLEBI</t>
  </si>
  <si>
    <t>LOGO</t>
  </si>
  <si>
    <t>AKGRT</t>
  </si>
  <si>
    <t>ANHYT</t>
  </si>
  <si>
    <t>ANSGR</t>
  </si>
  <si>
    <t>BOLUC</t>
  </si>
  <si>
    <t>PETUN</t>
  </si>
  <si>
    <t>TRGYO</t>
  </si>
  <si>
    <t>FLAP</t>
  </si>
  <si>
    <t>DGATE</t>
  </si>
  <si>
    <t>ENJSA</t>
  </si>
  <si>
    <t>AYEN</t>
  </si>
  <si>
    <t>CEMAS</t>
  </si>
  <si>
    <t>ADANA</t>
  </si>
  <si>
    <t>AKCNS</t>
  </si>
  <si>
    <t>SELEC</t>
  </si>
  <si>
    <t>AVISA</t>
  </si>
  <si>
    <t>PNSUT</t>
  </si>
  <si>
    <t>Albaraka Türk</t>
  </si>
  <si>
    <t>Çelebi</t>
  </si>
  <si>
    <t/>
  </si>
  <si>
    <t>Flap Kongre Toplantı Hiz.</t>
  </si>
  <si>
    <t>Ayen Enerji</t>
  </si>
  <si>
    <t>Çemaş Döküm</t>
  </si>
  <si>
    <t>Selçuk Ecza Deposu</t>
  </si>
  <si>
    <t>AVTUR</t>
  </si>
  <si>
    <t>AVGYO</t>
  </si>
  <si>
    <t>HEKTS</t>
  </si>
  <si>
    <t>EGGUB</t>
  </si>
  <si>
    <t>MEPET</t>
  </si>
  <si>
    <t>MAALT</t>
  </si>
  <si>
    <t>CRFSA</t>
  </si>
  <si>
    <t>ISFIN</t>
  </si>
  <si>
    <t>VESBE</t>
  </si>
  <si>
    <t>GARFA</t>
  </si>
  <si>
    <t>DENCM</t>
  </si>
  <si>
    <t>Net Satışlar (milyon TL)</t>
  </si>
  <si>
    <t>FAVÖK (milyon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</si>
  <si>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</si>
  <si>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</si>
  <si>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</si>
  <si>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</si>
  <si>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</si>
  <si>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</si>
  <si>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</si>
  <si>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</si>
  <si>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Açıklanma Tarihi</t>
  </si>
  <si>
    <t>Konsensus</t>
  </si>
  <si>
    <t>1Ç18</t>
  </si>
  <si>
    <t>4Ç17</t>
  </si>
  <si>
    <t>1Ç17</t>
  </si>
  <si>
    <t>Yıllık Değişim</t>
  </si>
  <si>
    <t>Çeyreksel Değişim</t>
  </si>
  <si>
    <t>2016/12</t>
  </si>
  <si>
    <t>2017/06</t>
  </si>
  <si>
    <t>2017/09</t>
  </si>
  <si>
    <t>2017/03</t>
  </si>
  <si>
    <t>2018/03</t>
  </si>
  <si>
    <t>2016/06</t>
  </si>
  <si>
    <t>2016/09</t>
  </si>
  <si>
    <t>BFREN</t>
  </si>
  <si>
    <t>BOSSA</t>
  </si>
  <si>
    <t>CELHA</t>
  </si>
  <si>
    <t>MIPAZ</t>
  </si>
  <si>
    <t>a.d.</t>
  </si>
  <si>
    <t>FAVÖK</t>
  </si>
  <si>
    <t>Net Kar</t>
  </si>
  <si>
    <t>PD (mn TL):</t>
  </si>
  <si>
    <t>FD (mn TL):</t>
  </si>
  <si>
    <t>TL mn</t>
  </si>
  <si>
    <t>Δ</t>
  </si>
  <si>
    <t>3Ç17</t>
  </si>
  <si>
    <t>2Ç17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</si>
  <si>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</si>
  <si>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</si>
  <si>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</si>
  <si>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</si>
  <si>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</si>
  <si>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</si>
  <si>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</si>
  <si>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</si>
  <si>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</si>
  <si>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</si>
  <si>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</si>
  <si>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</si>
  <si>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</si>
  <si>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</si>
  <si>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</si>
  <si>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</si>
  <si>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</si>
  <si>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</si>
  <si>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*Sadece sanayi hisseleri için kullanılabilir, sigorta ve banka hisseleri için uygun değildir.</t>
  </si>
  <si>
    <t>*Resim hali</t>
  </si>
  <si>
    <t>DYOBY</t>
  </si>
  <si>
    <t>HDFGS</t>
  </si>
  <si>
    <t>CRDFA</t>
  </si>
  <si>
    <t>JANTS</t>
  </si>
  <si>
    <t>TIRE</t>
  </si>
  <si>
    <t>BNTAS</t>
  </si>
  <si>
    <t>SANKO</t>
  </si>
  <si>
    <t>GUSGR</t>
  </si>
  <si>
    <t>FMIZP</t>
  </si>
  <si>
    <t>PKART</t>
  </si>
  <si>
    <t>PINSU</t>
  </si>
  <si>
    <t>EGCYO</t>
  </si>
  <si>
    <t>ACSEL</t>
  </si>
  <si>
    <t>IZOCM</t>
  </si>
  <si>
    <t>AKSUE</t>
  </si>
  <si>
    <t>MRDIN</t>
  </si>
  <si>
    <t>RAYSG</t>
  </si>
  <si>
    <t>ULAS</t>
  </si>
  <si>
    <t>n.m.</t>
  </si>
  <si>
    <t>YGGYO</t>
  </si>
  <si>
    <t>DESPC</t>
  </si>
  <si>
    <t>KENT</t>
  </si>
  <si>
    <t>PSDTC</t>
  </si>
  <si>
    <t>EGSER</t>
  </si>
  <si>
    <t>DOGUB</t>
  </si>
  <si>
    <t>AGYO</t>
  </si>
  <si>
    <t>NIBAS</t>
  </si>
  <si>
    <t>TLMAN</t>
  </si>
  <si>
    <t>SANEL</t>
  </si>
  <si>
    <t>ALKA</t>
  </si>
  <si>
    <t>TSGYO</t>
  </si>
  <si>
    <t>DERIM</t>
  </si>
  <si>
    <t>ATAGY</t>
  </si>
  <si>
    <t>TDGYO</t>
  </si>
  <si>
    <t>PRZMA</t>
  </si>
  <si>
    <t>KRTEK</t>
  </si>
  <si>
    <t>IHGZT</t>
  </si>
  <si>
    <t>DMSAS</t>
  </si>
  <si>
    <t>OYLUM</t>
  </si>
  <si>
    <t>BSOKE</t>
  </si>
  <si>
    <t>OZGYO</t>
  </si>
  <si>
    <t>ALCAR</t>
  </si>
  <si>
    <t>TEKTU</t>
  </si>
  <si>
    <t>TURGG</t>
  </si>
  <si>
    <t>YKGYO</t>
  </si>
  <si>
    <t>EUHOL</t>
  </si>
  <si>
    <t>ERSU</t>
  </si>
  <si>
    <t>DAGI</t>
  </si>
  <si>
    <t>ISGSY</t>
  </si>
  <si>
    <t>VERTU</t>
  </si>
  <si>
    <t>ISMEN</t>
  </si>
  <si>
    <t>KNFRT</t>
  </si>
  <si>
    <t>SILVR</t>
  </si>
  <si>
    <t>OSMEN</t>
  </si>
  <si>
    <t>PEGYO</t>
  </si>
  <si>
    <t>MRSHL</t>
  </si>
  <si>
    <t>FONET</t>
  </si>
  <si>
    <t>KRDMA</t>
  </si>
  <si>
    <t>KRDMB</t>
  </si>
  <si>
    <t>SAMAT</t>
  </si>
  <si>
    <t>KAPLM</t>
  </si>
  <si>
    <t>DGZTE</t>
  </si>
  <si>
    <t>YESIL</t>
  </si>
  <si>
    <t>QNBFB</t>
  </si>
  <si>
    <t>KLGYO</t>
  </si>
  <si>
    <t>SNPAM</t>
  </si>
  <si>
    <t>SONME</t>
  </si>
  <si>
    <t>DZGYO</t>
  </si>
  <si>
    <t>ADEL</t>
  </si>
  <si>
    <t>ATPET</t>
  </si>
  <si>
    <t>ESCOM</t>
  </si>
  <si>
    <t>RHEAG</t>
  </si>
  <si>
    <t>ISDMR</t>
  </si>
  <si>
    <t>LINK</t>
  </si>
  <si>
    <t>ULUSE</t>
  </si>
  <si>
    <t>YUNSA</t>
  </si>
  <si>
    <t>RYGYO</t>
  </si>
  <si>
    <t>AKENR</t>
  </si>
  <si>
    <t>DENIZ</t>
  </si>
  <si>
    <t>AKMGY</t>
  </si>
  <si>
    <t>POLHO</t>
  </si>
  <si>
    <t>PETKM</t>
  </si>
  <si>
    <t>DITAS</t>
  </si>
  <si>
    <t>OSTIM</t>
  </si>
  <si>
    <t>BRYAT</t>
  </si>
  <si>
    <t>PRKAB</t>
  </si>
  <si>
    <t>AKFGY</t>
  </si>
  <si>
    <t>CMENT</t>
  </si>
  <si>
    <t>ARMDA</t>
  </si>
  <si>
    <t>CMBTN</t>
  </si>
  <si>
    <t>HURGZ</t>
  </si>
  <si>
    <t>ASUZU</t>
  </si>
  <si>
    <t>10 Mayıs</t>
  </si>
  <si>
    <t>THYAO</t>
  </si>
  <si>
    <t>BLCYT</t>
  </si>
  <si>
    <t>KRONT</t>
  </si>
  <si>
    <t>UNYEC</t>
  </si>
  <si>
    <t>ASLAN</t>
  </si>
  <si>
    <t>IZMDC</t>
  </si>
  <si>
    <t>AGHOL</t>
  </si>
  <si>
    <t>RYSAS</t>
  </si>
  <si>
    <t>GEDZA</t>
  </si>
  <si>
    <t>OZKGY</t>
  </si>
  <si>
    <t>ADBGR</t>
  </si>
  <si>
    <t>ADNAC</t>
  </si>
  <si>
    <t>EGPRO</t>
  </si>
  <si>
    <t>VERUS</t>
  </si>
  <si>
    <t>ALYAG</t>
  </si>
  <si>
    <t>BRKSN</t>
  </si>
  <si>
    <t>ERBOS</t>
  </si>
  <si>
    <t>INDES</t>
  </si>
  <si>
    <t>SEKUR</t>
  </si>
  <si>
    <t>CUSAN</t>
  </si>
  <si>
    <t>AKSGY</t>
  </si>
  <si>
    <t>AVOD</t>
  </si>
  <si>
    <t>BUCIM</t>
  </si>
  <si>
    <t>EDIP</t>
  </si>
  <si>
    <t>TMPOL</t>
  </si>
  <si>
    <t>PAGYO</t>
  </si>
  <si>
    <t>SKTAS</t>
  </si>
  <si>
    <t>ORGE</t>
  </si>
  <si>
    <t>NUGYO</t>
  </si>
  <si>
    <t>KLNMA</t>
  </si>
  <si>
    <t>BRMEN</t>
  </si>
  <si>
    <t>KERVT</t>
  </si>
  <si>
    <t>SARKY</t>
  </si>
  <si>
    <t>DGGYO</t>
  </si>
  <si>
    <t>PEKGY</t>
  </si>
  <si>
    <t>SEKFK</t>
  </si>
  <si>
    <t>ALCTL</t>
  </si>
  <si>
    <t>KATMR</t>
  </si>
  <si>
    <t>YYAPI</t>
  </si>
  <si>
    <t>OLMIP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</si>
</sst>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-;\-* #,##0.00_-;_-* &quot;-&quot;??_-;_-@_-"/>
    <numFmt numFmtId="165" formatCode="[$-41F]d\ mmmm;@"/>
    <numFmt numFmtId="166" formatCode="0.0%"/>
    <numFmt numFmtId="167" formatCode="_(* #,##0.0_);_(* \(#,##0.0\);_(* &quot;-&quot;??_);_(@_)"/>
    <numFmt numFmtId="168" formatCode="#,##0.0"/>
    <numFmt numFmtId="169" formatCode="#,##0.00;\-#,##0.00;\-"/>
    <numFmt numFmtId="170" formatCode="#,##0.0;\-#,##0.0;\-"/>
    <numFmt numFmtId="171" formatCode="_(* #,##0_);_(* \(#,##0\);_(* &quot;-&quot;??_);_(@_)"/>
    <numFmt numFmtId="172" formatCode="#,##0;\-#,##0;\-"/>
    <numFmt numFmtId="173" formatCode="0.0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0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8"/>
      <color theme="1"/>
      <name val="Arial"/>
      <family val="2"/>
      <charset val="162"/>
      <scheme val="minor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b/>
      <i/>
      <sz val="11"/>
      <color rgb="FFFF0000"/>
      <name val="Arial"/>
      <family val="2"/>
      <charset val="162"/>
      <scheme val="minor"/>
    </font>
    <font>
      <b/>
      <i/>
      <sz val="11"/>
      <color theme="1"/>
      <name val="Arial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7" xfId="0" applyNumberFormat="1" applyFill="1" applyBorder="1"/>
    <xf numFmtId="0" fontId="0" fillId="3" borderId="0" xfId="0" applyNumberFormat="1" applyFill="1" applyBorder="1"/>
    <xf numFmtId="165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11" xfId="0" applyNumberFormat="1" applyFill="1" applyBorder="1"/>
    <xf numFmtId="0" fontId="0" fillId="3" borderId="12" xfId="0" applyNumberFormat="1" applyFill="1" applyBorder="1"/>
    <xf numFmtId="165" fontId="0" fillId="3" borderId="13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2" fillId="2" borderId="16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 wrapText="1"/>
    </xf>
    <xf numFmtId="3" fontId="0" fillId="4" borderId="10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15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0" fontId="0" fillId="3" borderId="0" xfId="0" applyFill="1"/>
    <xf numFmtId="14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right" vertical="center"/>
    </xf>
    <xf numFmtId="168" fontId="0" fillId="3" borderId="0" xfId="0" applyNumberFormat="1" applyFill="1" applyBorder="1" applyAlignment="1">
      <alignment horizontal="right" vertical="center"/>
    </xf>
    <xf numFmtId="9" fontId="0" fillId="3" borderId="0" xfId="3" applyFont="1" applyFill="1" applyBorder="1" applyAlignment="1">
      <alignment horizontal="right" vertical="center"/>
    </xf>
    <xf numFmtId="14" fontId="0" fillId="5" borderId="0" xfId="0" applyNumberFormat="1" applyFill="1" applyBorder="1" applyAlignment="1">
      <alignment horizontal="center" vertical="center"/>
    </xf>
    <xf numFmtId="168" fontId="0" fillId="5" borderId="0" xfId="0" applyNumberFormat="1" applyFill="1" applyBorder="1" applyAlignment="1">
      <alignment horizontal="right" vertical="center"/>
    </xf>
    <xf numFmtId="9" fontId="0" fillId="5" borderId="0" xfId="3" applyFont="1" applyFill="1" applyBorder="1" applyAlignment="1">
      <alignment horizontal="right" vertical="center"/>
    </xf>
    <xf numFmtId="0" fontId="0" fillId="3" borderId="0" xfId="0" applyNumberFormat="1" applyFill="1"/>
    <xf numFmtId="0" fontId="6" fillId="3" borderId="0" xfId="4" applyFont="1" applyFill="1"/>
    <xf numFmtId="0" fontId="7" fillId="3" borderId="0" xfId="4" applyFont="1" applyFill="1"/>
    <xf numFmtId="0" fontId="8" fillId="3" borderId="0" xfId="4" applyFont="1" applyFill="1"/>
    <xf numFmtId="3" fontId="9" fillId="3" borderId="0" xfId="0" applyNumberFormat="1" applyFont="1" applyFill="1" applyBorder="1" applyAlignment="1">
      <alignment horizontal="right"/>
    </xf>
    <xf numFmtId="0" fontId="10" fillId="3" borderId="0" xfId="4" applyFont="1" applyFill="1"/>
    <xf numFmtId="169" fontId="7" fillId="3" borderId="0" xfId="4" applyNumberFormat="1" applyFont="1" applyFill="1"/>
    <xf numFmtId="169" fontId="8" fillId="3" borderId="0" xfId="4" applyNumberFormat="1" applyFont="1" applyFill="1"/>
    <xf numFmtId="0" fontId="1" fillId="3" borderId="0" xfId="4" applyFont="1" applyFill="1" applyAlignment="1">
      <alignment horizontal="center"/>
    </xf>
    <xf numFmtId="0" fontId="11" fillId="0" borderId="17" xfId="4" applyFont="1" applyFill="1" applyBorder="1" applyAlignment="1">
      <alignment horizontal="left"/>
    </xf>
    <xf numFmtId="0" fontId="7" fillId="3" borderId="0" xfId="4" applyFont="1" applyFill="1" applyAlignment="1">
      <alignment horizontal="center"/>
    </xf>
    <xf numFmtId="0" fontId="8" fillId="3" borderId="0" xfId="4" applyFont="1" applyFill="1" applyAlignment="1">
      <alignment horizontal="right"/>
    </xf>
    <xf numFmtId="3" fontId="8" fillId="3" borderId="0" xfId="4" applyNumberFormat="1" applyFont="1" applyFill="1" applyAlignment="1">
      <alignment horizontal="center"/>
    </xf>
    <xf numFmtId="0" fontId="12" fillId="3" borderId="0" xfId="0" applyFont="1" applyFill="1"/>
    <xf numFmtId="3" fontId="8" fillId="3" borderId="0" xfId="4" applyNumberFormat="1" applyFont="1" applyFill="1"/>
    <xf numFmtId="0" fontId="13" fillId="3" borderId="0" xfId="4" applyFont="1" applyFill="1"/>
    <xf numFmtId="0" fontId="1" fillId="3" borderId="0" xfId="4" applyFill="1"/>
    <xf numFmtId="0" fontId="14" fillId="3" borderId="18" xfId="0" applyFont="1" applyFill="1" applyBorder="1" applyAlignment="1">
      <alignment horizontal="left"/>
    </xf>
    <xf numFmtId="0" fontId="14" fillId="3" borderId="19" xfId="0" applyFont="1" applyFill="1" applyBorder="1" applyAlignment="1">
      <alignment horizontal="center"/>
    </xf>
    <xf numFmtId="0" fontId="14" fillId="3" borderId="19" xfId="4" applyFont="1" applyFill="1" applyBorder="1" applyAlignment="1">
      <alignment horizontal="center"/>
    </xf>
    <xf numFmtId="0" fontId="15" fillId="6" borderId="0" xfId="0" applyFont="1" applyFill="1" applyBorder="1" applyAlignment="1">
      <alignment horizontal="left"/>
    </xf>
    <xf numFmtId="170" fontId="15" fillId="6" borderId="0" xfId="0" applyNumberFormat="1" applyFont="1" applyFill="1" applyBorder="1" applyAlignment="1">
      <alignment horizontal="center"/>
    </xf>
    <xf numFmtId="166" fontId="15" fillId="6" borderId="0" xfId="5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170" fontId="15" fillId="3" borderId="0" xfId="0" applyNumberFormat="1" applyFont="1" applyFill="1" applyBorder="1" applyAlignment="1">
      <alignment horizontal="center"/>
    </xf>
    <xf numFmtId="166" fontId="15" fillId="3" borderId="0" xfId="5" applyNumberFormat="1" applyFont="1" applyFill="1" applyBorder="1" applyAlignment="1">
      <alignment horizontal="center"/>
    </xf>
    <xf numFmtId="0" fontId="15" fillId="6" borderId="20" xfId="0" applyFont="1" applyFill="1" applyBorder="1" applyAlignment="1">
      <alignment horizontal="left"/>
    </xf>
    <xf numFmtId="170" fontId="15" fillId="6" borderId="20" xfId="0" applyNumberFormat="1" applyFont="1" applyFill="1" applyBorder="1" applyAlignment="1">
      <alignment horizontal="center"/>
    </xf>
    <xf numFmtId="166" fontId="15" fillId="6" borderId="20" xfId="5" applyNumberFormat="1" applyFont="1" applyFill="1" applyBorder="1" applyAlignment="1">
      <alignment horizontal="center"/>
    </xf>
    <xf numFmtId="171" fontId="15" fillId="3" borderId="0" xfId="6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left"/>
    </xf>
    <xf numFmtId="171" fontId="15" fillId="7" borderId="0" xfId="6" applyNumberFormat="1" applyFont="1" applyFill="1" applyBorder="1" applyAlignment="1">
      <alignment horizontal="center"/>
    </xf>
    <xf numFmtId="0" fontId="15" fillId="7" borderId="20" xfId="0" applyFont="1" applyFill="1" applyBorder="1" applyAlignment="1">
      <alignment horizontal="left"/>
    </xf>
    <xf numFmtId="171" fontId="15" fillId="7" borderId="20" xfId="6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center"/>
    </xf>
    <xf numFmtId="172" fontId="15" fillId="6" borderId="0" xfId="0" applyNumberFormat="1" applyFont="1" applyFill="1" applyBorder="1" applyAlignment="1">
      <alignment horizontal="center"/>
    </xf>
    <xf numFmtId="168" fontId="15" fillId="3" borderId="0" xfId="5" applyNumberFormat="1" applyFont="1" applyFill="1" applyBorder="1" applyAlignment="1">
      <alignment horizontal="center"/>
    </xf>
    <xf numFmtId="168" fontId="15" fillId="3" borderId="0" xfId="0" applyNumberFormat="1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4" fontId="15" fillId="6" borderId="20" xfId="0" applyNumberFormat="1" applyFont="1" applyFill="1" applyBorder="1" applyAlignment="1">
      <alignment horizontal="center"/>
    </xf>
    <xf numFmtId="169" fontId="15" fillId="3" borderId="0" xfId="0" applyNumberFormat="1" applyFont="1" applyFill="1" applyBorder="1" applyAlignment="1">
      <alignment horizontal="left"/>
    </xf>
    <xf numFmtId="0" fontId="16" fillId="3" borderId="21" xfId="0" applyFont="1" applyFill="1" applyBorder="1" applyAlignment="1">
      <alignment vertical="top"/>
    </xf>
    <xf numFmtId="0" fontId="17" fillId="3" borderId="0" xfId="4" applyFont="1" applyFill="1"/>
    <xf numFmtId="0" fontId="1" fillId="3" borderId="0" xfId="4" applyFill="1" applyBorder="1" applyAlignment="1">
      <alignment horizontal="center"/>
    </xf>
    <xf numFmtId="4" fontId="1" fillId="3" borderId="0" xfId="4" applyNumberFormat="1" applyFill="1"/>
    <xf numFmtId="0" fontId="5" fillId="3" borderId="0" xfId="0" applyFont="1" applyFill="1"/>
    <xf numFmtId="168" fontId="5" fillId="3" borderId="0" xfId="0" applyNumberFormat="1" applyFont="1" applyFill="1"/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right" vertical="center"/>
    </xf>
    <xf numFmtId="0" fontId="19" fillId="3" borderId="0" xfId="0" applyFont="1" applyFill="1"/>
    <xf numFmtId="0" fontId="0" fillId="0" borderId="0" xfId="0" applyNumberFormat="1"/>
    <xf numFmtId="171" fontId="0" fillId="3" borderId="0" xfId="7" applyNumberFormat="1" applyFont="1" applyFill="1" applyBorder="1" applyAlignment="1">
      <alignment horizontal="right" vertical="center"/>
    </xf>
    <xf numFmtId="1" fontId="0" fillId="3" borderId="0" xfId="0" applyNumberFormat="1" applyFill="1" applyBorder="1" applyAlignment="1">
      <alignment horizontal="right" vertical="center"/>
    </xf>
    <xf numFmtId="173" fontId="0" fillId="3" borderId="0" xfId="0" applyNumberFormat="1" applyFill="1" applyBorder="1" applyAlignment="1">
      <alignment horizontal="right" vertical="center"/>
    </xf>
    <xf numFmtId="167" fontId="0" fillId="3" borderId="0" xfId="7" applyNumberFormat="1" applyFont="1" applyFill="1" applyBorder="1" applyAlignment="1">
      <alignment horizontal="center" vertical="center"/>
    </xf>
    <xf numFmtId="166" fontId="0" fillId="3" borderId="0" xfId="3" applyNumberFormat="1" applyFont="1" applyFill="1" applyBorder="1" applyAlignment="1">
      <alignment horizontal="right" vertical="center"/>
    </xf>
    <xf numFmtId="0" fontId="0" fillId="5" borderId="0" xfId="0" applyNumberFormat="1" applyFill="1"/>
    <xf numFmtId="167" fontId="0" fillId="5" borderId="0" xfId="0" applyNumberFormat="1" applyFill="1" applyBorder="1" applyAlignment="1">
      <alignment horizontal="right" vertical="center"/>
    </xf>
    <xf numFmtId="167" fontId="0" fillId="3" borderId="0" xfId="7" applyNumberFormat="1" applyFont="1" applyFill="1" applyBorder="1" applyAlignment="1">
      <alignment vertical="center"/>
    </xf>
    <xf numFmtId="14" fontId="0" fillId="0" borderId="0" xfId="0" applyNumberFormat="1"/>
    <xf numFmtId="173" fontId="0" fillId="5" borderId="0" xfId="0" applyNumberFormat="1" applyFill="1" applyBorder="1" applyAlignment="1">
      <alignment horizontal="right" vertical="center"/>
    </xf>
    <xf numFmtId="167" fontId="0" fillId="5" borderId="0" xfId="7" applyNumberFormat="1" applyFont="1" applyFill="1" applyBorder="1" applyAlignment="1">
      <alignment horizontal="center" vertical="center"/>
    </xf>
    <xf numFmtId="171" fontId="0" fillId="5" borderId="0" xfId="7" applyNumberFormat="1" applyFont="1" applyFill="1" applyBorder="1" applyAlignment="1">
      <alignment horizontal="right" vertical="center"/>
    </xf>
    <xf numFmtId="0" fontId="0" fillId="3" borderId="0" xfId="0" applyFont="1" applyFill="1"/>
    <xf numFmtId="1" fontId="0" fillId="3" borderId="0" xfId="0" applyNumberFormat="1" applyFont="1" applyFill="1"/>
    <xf numFmtId="168" fontId="0" fillId="3" borderId="0" xfId="0" applyNumberFormat="1" applyFont="1" applyFill="1"/>
    <xf numFmtId="0" fontId="0" fillId="0" borderId="0" xfId="0" applyFont="1"/>
    <xf numFmtId="1" fontId="0" fillId="3" borderId="0" xfId="0" applyNumberFormat="1" applyFont="1" applyFill="1" applyBorder="1" applyAlignment="1">
      <alignment horizontal="center" vertical="center"/>
    </xf>
    <xf numFmtId="173" fontId="0" fillId="3" borderId="0" xfId="0" applyNumberFormat="1" applyFon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167" fontId="5" fillId="3" borderId="0" xfId="7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67" fontId="0" fillId="5" borderId="0" xfId="7" applyNumberFormat="1" applyFont="1" applyFill="1" applyBorder="1" applyAlignment="1">
      <alignment vertical="center"/>
    </xf>
    <xf numFmtId="0" fontId="0" fillId="3" borderId="0" xfId="0" applyFont="1" applyFill="1" applyAlignment="1">
      <alignment horizontal="right"/>
    </xf>
    <xf numFmtId="0" fontId="0" fillId="5" borderId="0" xfId="0" applyFill="1"/>
    <xf numFmtId="1" fontId="0" fillId="3" borderId="0" xfId="0" applyNumberFormat="1" applyFill="1" applyBorder="1" applyAlignment="1">
      <alignment horizontal="center" vertical="center"/>
    </xf>
    <xf numFmtId="168" fontId="0" fillId="3" borderId="0" xfId="0" applyNumberFormat="1" applyFill="1"/>
    <xf numFmtId="168" fontId="0" fillId="5" borderId="0" xfId="0" applyNumberFormat="1" applyFill="1"/>
  </cellXfs>
  <cellStyles count="8">
    <cellStyle name="Comma" xfId="7" builtinId="3"/>
    <cellStyle name="Comma 2" xfId="6"/>
    <cellStyle name="Normal" xfId="0" builtinId="0"/>
    <cellStyle name="Normal 2 3" xfId="4"/>
    <cellStyle name="Percent" xfId="3" builtinId="5"/>
    <cellStyle name="Percent 2" xfId="5"/>
    <cellStyle name="Virgül 2" xfId="1"/>
    <cellStyle name="Yüzd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38100</xdr:rowOff>
        </xdr:from>
        <xdr:to>
          <xdr:col>25</xdr:col>
          <xdr:colOff>447675</xdr:colOff>
          <xdr:row>31</xdr:row>
          <xdr:rowOff>85725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$D$5:$N$22" spid="_x0000_s11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039350" y="2076450"/>
              <a:ext cx="7096125" cy="3324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is Klasi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S29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233" sqref="B233"/>
    </sheetView>
  </sheetViews>
  <sheetFormatPr defaultRowHeight="14.25" x14ac:dyDescent="0.2"/>
  <cols>
    <col min="1" max="1" width="7.75" bestFit="1" customWidth="1"/>
    <col min="2" max="2" width="18.625" customWidth="1"/>
    <col min="3" max="3" width="10.875" bestFit="1" customWidth="1"/>
    <col min="4" max="4" width="7.75" customWidth="1"/>
    <col min="5" max="5" width="8.375" customWidth="1"/>
    <col min="6" max="6" width="11.375" customWidth="1"/>
    <col min="7" max="7" width="14" customWidth="1"/>
    <col min="8" max="8" width="10" customWidth="1"/>
    <col min="9" max="9" width="11.375" customWidth="1"/>
    <col min="10" max="10" width="10.875" bestFit="1" customWidth="1"/>
    <col min="11" max="11" width="7.375" bestFit="1" customWidth="1"/>
    <col min="12" max="12" width="9.125" bestFit="1" customWidth="1"/>
    <col min="13" max="13" width="10.875" customWidth="1"/>
    <col min="14" max="14" width="13.125" customWidth="1"/>
    <col min="15" max="15" width="10.875" bestFit="1" customWidth="1"/>
    <col min="16" max="16" width="10.875" customWidth="1"/>
    <col min="17" max="17" width="10.875" bestFit="1" customWidth="1"/>
    <col min="18" max="18" width="8.75" bestFit="1" customWidth="1"/>
    <col min="19" max="19" width="7.75" customWidth="1"/>
    <col min="20" max="20" width="12.375" customWidth="1"/>
    <col min="21" max="21" width="10.875" customWidth="1"/>
    <col min="22" max="22" width="7.375" customWidth="1"/>
    <col min="23" max="23" width="11.125" customWidth="1"/>
    <col min="24" max="24" width="8.625" hidden="1" customWidth="1"/>
    <col min="25" max="25" width="7.875" hidden="1" customWidth="1"/>
    <col min="26" max="26" width="8.5" hidden="1" customWidth="1"/>
    <col min="27" max="27" width="10" hidden="1" customWidth="1"/>
    <col min="28" max="28" width="7.875" hidden="1" customWidth="1"/>
    <col min="29" max="29" width="8.5" hidden="1" customWidth="1"/>
    <col min="30" max="30" width="8" hidden="1" customWidth="1"/>
    <col min="31" max="31" width="7.75" hidden="1" customWidth="1"/>
    <col min="32" max="32" width="8" hidden="1" customWidth="1"/>
    <col min="33" max="33" width="7.875" hidden="1" customWidth="1"/>
    <col min="34" max="34" width="8.5" hidden="1" customWidth="1"/>
    <col min="35" max="35" width="8" hidden="1" customWidth="1"/>
    <col min="36" max="36" width="7.75" hidden="1" customWidth="1"/>
    <col min="37" max="37" width="8" hidden="1" customWidth="1"/>
    <col min="38" max="38" width="7.875" hidden="1" customWidth="1"/>
    <col min="39" max="39" width="8.5" hidden="1" customWidth="1"/>
    <col min="40" max="40" width="8" hidden="1" customWidth="1"/>
    <col min="41" max="41" width="7.75" hidden="1" customWidth="1"/>
    <col min="42" max="42" width="8" hidden="1" customWidth="1"/>
    <col min="43" max="70" width="9" hidden="1" customWidth="1"/>
  </cols>
  <sheetData>
    <row r="1" spans="1:71" hidden="1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</row>
    <row r="2" spans="1:71" ht="15" x14ac:dyDescent="0.25">
      <c r="A2" s="19"/>
      <c r="B2" s="20"/>
      <c r="C2" s="106" t="s">
        <v>162</v>
      </c>
      <c r="D2" s="106"/>
      <c r="E2" s="106"/>
      <c r="F2" s="106"/>
      <c r="G2" s="106"/>
      <c r="H2" s="106"/>
      <c r="I2" s="106" t="s">
        <v>163</v>
      </c>
      <c r="J2" s="106"/>
      <c r="K2" s="106"/>
      <c r="L2" s="106"/>
      <c r="M2" s="106"/>
      <c r="N2" s="106"/>
      <c r="O2" s="106" t="s">
        <v>118</v>
      </c>
      <c r="P2" s="106"/>
      <c r="Q2" s="106"/>
      <c r="R2" s="106"/>
      <c r="S2" s="106"/>
      <c r="T2" s="106"/>
      <c r="U2" s="98"/>
      <c r="V2" s="107"/>
      <c r="W2" s="107"/>
      <c r="X2" s="107"/>
      <c r="Y2" s="98" t="s">
        <v>164</v>
      </c>
      <c r="Z2" s="98" t="s">
        <v>165</v>
      </c>
      <c r="AA2" s="98"/>
      <c r="AB2" s="98"/>
      <c r="AC2" s="98"/>
      <c r="AD2" s="98" t="s">
        <v>166</v>
      </c>
      <c r="AE2" s="98"/>
      <c r="AF2" s="98"/>
      <c r="AG2" s="98"/>
      <c r="AH2" s="98"/>
      <c r="AI2" s="98"/>
      <c r="AJ2" s="98"/>
      <c r="AK2" s="98" t="s">
        <v>167</v>
      </c>
      <c r="AL2" s="98"/>
      <c r="AM2" s="98"/>
      <c r="AN2" s="98"/>
      <c r="AO2" s="98"/>
      <c r="AP2" s="98"/>
      <c r="AQ2" s="98"/>
      <c r="AR2" s="98" t="s">
        <v>168</v>
      </c>
      <c r="AS2" s="98"/>
      <c r="AT2" s="98"/>
      <c r="AU2" s="98"/>
      <c r="AV2" s="98"/>
      <c r="AW2" s="98"/>
      <c r="AX2" s="98"/>
      <c r="AY2" s="98" t="s">
        <v>169</v>
      </c>
      <c r="AZ2" s="98"/>
      <c r="BA2" s="98"/>
      <c r="BB2" s="98"/>
      <c r="BC2" s="98"/>
      <c r="BD2" s="98"/>
      <c r="BE2" s="98"/>
      <c r="BF2" s="98" t="s">
        <v>170</v>
      </c>
      <c r="BG2" s="98"/>
      <c r="BH2" s="98"/>
      <c r="BI2" s="98"/>
      <c r="BJ2" s="98"/>
      <c r="BK2" s="98"/>
      <c r="BL2" s="98" t="s">
        <v>171</v>
      </c>
      <c r="BM2" s="98"/>
      <c r="BN2" s="98"/>
      <c r="BO2" s="98"/>
      <c r="BP2" s="98"/>
      <c r="BQ2" s="98"/>
      <c r="BR2" s="101"/>
      <c r="BS2" s="101"/>
    </row>
    <row r="3" spans="1:71" ht="45" x14ac:dyDescent="0.2">
      <c r="A3" s="80" t="s">
        <v>119</v>
      </c>
      <c r="B3" s="81" t="s">
        <v>172</v>
      </c>
      <c r="C3" s="82" t="s">
        <v>173</v>
      </c>
      <c r="D3" s="83" t="s">
        <v>174</v>
      </c>
      <c r="E3" s="83" t="s">
        <v>175</v>
      </c>
      <c r="F3" s="83" t="s">
        <v>176</v>
      </c>
      <c r="G3" s="81" t="s">
        <v>177</v>
      </c>
      <c r="H3" s="81" t="s">
        <v>178</v>
      </c>
      <c r="I3" s="82" t="s">
        <v>173</v>
      </c>
      <c r="J3" s="83" t="s">
        <v>174</v>
      </c>
      <c r="K3" s="83" t="s">
        <v>175</v>
      </c>
      <c r="L3" s="83" t="s">
        <v>176</v>
      </c>
      <c r="M3" s="81" t="s">
        <v>177</v>
      </c>
      <c r="N3" s="81" t="s">
        <v>178</v>
      </c>
      <c r="O3" s="82" t="s">
        <v>173</v>
      </c>
      <c r="P3" s="83" t="s">
        <v>174</v>
      </c>
      <c r="Q3" s="83" t="s">
        <v>175</v>
      </c>
      <c r="R3" s="83" t="s">
        <v>176</v>
      </c>
      <c r="S3" s="81" t="s">
        <v>177</v>
      </c>
      <c r="T3" s="81" t="s">
        <v>178</v>
      </c>
      <c r="U3" s="98"/>
      <c r="V3" s="98"/>
      <c r="W3" s="98"/>
      <c r="X3" s="98"/>
      <c r="Y3" s="98"/>
      <c r="Z3" s="110" t="s">
        <v>117</v>
      </c>
      <c r="AA3" s="110" t="s">
        <v>179</v>
      </c>
      <c r="AB3" s="110" t="s">
        <v>180</v>
      </c>
      <c r="AC3" s="110" t="s">
        <v>181</v>
      </c>
      <c r="AD3" s="110" t="s">
        <v>117</v>
      </c>
      <c r="AE3" s="110" t="s">
        <v>179</v>
      </c>
      <c r="AF3" s="110" t="s">
        <v>182</v>
      </c>
      <c r="AG3" s="110" t="s">
        <v>180</v>
      </c>
      <c r="AH3" s="110" t="s">
        <v>181</v>
      </c>
      <c r="AI3" s="110" t="s">
        <v>117</v>
      </c>
      <c r="AJ3" s="110" t="s">
        <v>183</v>
      </c>
      <c r="AK3" s="110" t="s">
        <v>117</v>
      </c>
      <c r="AL3" s="110" t="s">
        <v>179</v>
      </c>
      <c r="AM3" s="110" t="s">
        <v>182</v>
      </c>
      <c r="AN3" s="110" t="s">
        <v>180</v>
      </c>
      <c r="AO3" s="110" t="s">
        <v>181</v>
      </c>
      <c r="AP3" s="110" t="s">
        <v>117</v>
      </c>
      <c r="AQ3" s="110" t="s">
        <v>183</v>
      </c>
      <c r="AR3" s="110" t="s">
        <v>117</v>
      </c>
      <c r="AS3" s="110" t="s">
        <v>179</v>
      </c>
      <c r="AT3" s="110" t="s">
        <v>184</v>
      </c>
      <c r="AU3" s="110" t="s">
        <v>185</v>
      </c>
      <c r="AV3" s="110" t="s">
        <v>179</v>
      </c>
      <c r="AW3" s="110" t="s">
        <v>180</v>
      </c>
      <c r="AX3" s="110" t="s">
        <v>181</v>
      </c>
      <c r="AY3" s="110" t="s">
        <v>117</v>
      </c>
      <c r="AZ3" s="110" t="s">
        <v>179</v>
      </c>
      <c r="BA3" s="110" t="s">
        <v>184</v>
      </c>
      <c r="BB3" s="110" t="s">
        <v>185</v>
      </c>
      <c r="BC3" s="110" t="s">
        <v>179</v>
      </c>
      <c r="BD3" s="110" t="s">
        <v>180</v>
      </c>
      <c r="BE3" s="110" t="s">
        <v>181</v>
      </c>
      <c r="BF3" s="110" t="s">
        <v>179</v>
      </c>
      <c r="BG3" s="110" t="s">
        <v>182</v>
      </c>
      <c r="BH3" s="110" t="s">
        <v>180</v>
      </c>
      <c r="BI3" s="110" t="s">
        <v>181</v>
      </c>
      <c r="BJ3" s="110" t="s">
        <v>117</v>
      </c>
      <c r="BK3" s="110" t="s">
        <v>183</v>
      </c>
      <c r="BL3" s="110" t="s">
        <v>179</v>
      </c>
      <c r="BM3" s="110" t="s">
        <v>182</v>
      </c>
      <c r="BN3" s="110" t="s">
        <v>180</v>
      </c>
      <c r="BO3" s="110" t="s">
        <v>181</v>
      </c>
      <c r="BP3" s="110" t="s">
        <v>117</v>
      </c>
      <c r="BQ3" s="110" t="s">
        <v>183</v>
      </c>
      <c r="BR3" s="101"/>
      <c r="BS3" s="101"/>
    </row>
    <row r="4" spans="1:71" x14ac:dyDescent="0.2">
      <c r="A4" s="33" t="s">
        <v>8</v>
      </c>
      <c r="B4" s="26">
        <v>43193.761365740742</v>
      </c>
      <c r="C4" s="28" t="s">
        <v>9</v>
      </c>
      <c r="D4" s="28">
        <v>0</v>
      </c>
      <c r="E4" s="28">
        <v>0</v>
      </c>
      <c r="F4" s="28">
        <v>0</v>
      </c>
      <c r="G4" s="29" t="s">
        <v>190</v>
      </c>
      <c r="H4" s="29" t="s">
        <v>190</v>
      </c>
      <c r="I4" s="28" t="s">
        <v>9</v>
      </c>
      <c r="J4" s="28">
        <v>-0.80138100000000001</v>
      </c>
      <c r="K4" s="28">
        <v>-0.72199899999999984</v>
      </c>
      <c r="L4" s="28">
        <v>-1.039561</v>
      </c>
      <c r="M4" s="29" t="s">
        <v>190</v>
      </c>
      <c r="N4" s="29" t="s">
        <v>190</v>
      </c>
      <c r="O4" s="27" t="s">
        <v>9</v>
      </c>
      <c r="P4" s="28">
        <v>107.764246</v>
      </c>
      <c r="Q4" s="28">
        <v>151.45495499999998</v>
      </c>
      <c r="R4" s="28">
        <v>6.696701</v>
      </c>
      <c r="S4" s="29">
        <v>15.092139398190245</v>
      </c>
      <c r="T4" s="29">
        <v>-0.28847328897228874</v>
      </c>
      <c r="U4" s="99"/>
      <c r="V4" s="99"/>
      <c r="W4" s="99"/>
      <c r="X4" s="100"/>
      <c r="Y4" s="100">
        <v>255</v>
      </c>
      <c r="Z4" s="100">
        <v>0</v>
      </c>
      <c r="AA4" s="100">
        <v>0</v>
      </c>
      <c r="AB4" s="100">
        <v>0</v>
      </c>
      <c r="AC4" s="100">
        <v>0</v>
      </c>
      <c r="AD4" s="100">
        <v>0</v>
      </c>
      <c r="AE4" s="100">
        <v>0</v>
      </c>
      <c r="AF4" s="100">
        <v>0</v>
      </c>
      <c r="AG4" s="100">
        <v>0</v>
      </c>
      <c r="AH4" s="100">
        <v>0</v>
      </c>
      <c r="AI4" s="100">
        <v>0</v>
      </c>
      <c r="AJ4" s="100">
        <v>0</v>
      </c>
      <c r="AK4" s="100">
        <v>-4.773428</v>
      </c>
      <c r="AL4" s="100">
        <v>-4.0143050000000002</v>
      </c>
      <c r="AM4" s="100">
        <v>-1.0742100000000001</v>
      </c>
      <c r="AN4" s="100">
        <v>-1.2892220000000001</v>
      </c>
      <c r="AO4" s="100">
        <v>-1.6374629999999999</v>
      </c>
      <c r="AP4" s="100">
        <v>-0.77253300000000003</v>
      </c>
      <c r="AQ4" s="100">
        <v>-0.85188299999999995</v>
      </c>
      <c r="AR4" s="100">
        <v>-4.6085029999999998</v>
      </c>
      <c r="AS4" s="100">
        <v>-3.8833220000000002</v>
      </c>
      <c r="AT4" s="100">
        <v>-1.0147809999999999</v>
      </c>
      <c r="AU4" s="100">
        <v>-0.95041200000000003</v>
      </c>
      <c r="AV4" s="100">
        <v>-0.96178600000000003</v>
      </c>
      <c r="AW4" s="100">
        <v>-1.254602</v>
      </c>
      <c r="AX4" s="100">
        <v>-1.592341</v>
      </c>
      <c r="AY4" s="100">
        <v>114.424746</v>
      </c>
      <c r="AZ4" s="100">
        <v>23.090757</v>
      </c>
      <c r="BA4" s="100">
        <v>-18.751570999999998</v>
      </c>
      <c r="BB4" s="100">
        <v>-6.4425809999999997</v>
      </c>
      <c r="BC4" s="100">
        <v>65.827754999999996</v>
      </c>
      <c r="BD4" s="100">
        <v>-5.6657469999999996</v>
      </c>
      <c r="BE4" s="100">
        <v>-38.061163000000001</v>
      </c>
      <c r="BF4" s="100">
        <v>6.1256000000000004</v>
      </c>
      <c r="BG4" s="100">
        <v>-38.736733000000001</v>
      </c>
      <c r="BH4" s="100">
        <v>-46.906595000000003</v>
      </c>
      <c r="BI4" s="100">
        <v>-18.960750999999998</v>
      </c>
      <c r="BJ4" s="100">
        <v>-90.087548999999996</v>
      </c>
      <c r="BK4" s="100">
        <v>-247.31561500000001</v>
      </c>
      <c r="BL4" s="100">
        <v>947.44362899999999</v>
      </c>
      <c r="BM4" s="100">
        <v>954.14203999999995</v>
      </c>
      <c r="BN4" s="100">
        <v>948.49399700000004</v>
      </c>
      <c r="BO4" s="100">
        <v>910.42983800000002</v>
      </c>
      <c r="BP4" s="100">
        <v>1061.8889369999999</v>
      </c>
      <c r="BQ4" s="98">
        <v>1169.6623</v>
      </c>
      <c r="BR4" s="101"/>
      <c r="BS4" s="101"/>
    </row>
    <row r="5" spans="1:71" x14ac:dyDescent="0.2">
      <c r="A5" s="33" t="s">
        <v>151</v>
      </c>
      <c r="B5" s="26">
        <v>43199.760798611111</v>
      </c>
      <c r="C5" s="28" t="s">
        <v>9</v>
      </c>
      <c r="D5" s="28">
        <v>0.70311599999999996</v>
      </c>
      <c r="E5" s="28">
        <v>0.68655700000000008</v>
      </c>
      <c r="F5" s="28">
        <v>0.47172999999999998</v>
      </c>
      <c r="G5" s="29">
        <v>0.49050516185105875</v>
      </c>
      <c r="H5" s="29">
        <v>2.4118900542853483E-2</v>
      </c>
      <c r="I5" s="28" t="s">
        <v>9</v>
      </c>
      <c r="J5" s="28">
        <v>-0.122306</v>
      </c>
      <c r="K5" s="28">
        <v>0.74739499999999981</v>
      </c>
      <c r="L5" s="28">
        <v>0.57841699999999996</v>
      </c>
      <c r="M5" s="29" t="s">
        <v>190</v>
      </c>
      <c r="N5" s="29" t="s">
        <v>190</v>
      </c>
      <c r="O5" s="27" t="s">
        <v>9</v>
      </c>
      <c r="P5" s="28">
        <v>0.64220299999999997</v>
      </c>
      <c r="Q5" s="28">
        <v>-8.3650850000000005</v>
      </c>
      <c r="R5" s="28">
        <v>-1.075118</v>
      </c>
      <c r="S5" s="29" t="s">
        <v>190</v>
      </c>
      <c r="T5" s="29" t="s">
        <v>190</v>
      </c>
      <c r="U5" s="99"/>
      <c r="V5" s="99"/>
      <c r="W5" s="99"/>
      <c r="X5" s="100"/>
      <c r="Y5" s="100">
        <v>55.35</v>
      </c>
      <c r="Z5" s="100">
        <v>3.2045889999999999</v>
      </c>
      <c r="AA5" s="100">
        <v>2.5990389999999999</v>
      </c>
      <c r="AB5" s="100">
        <v>0.97277499999999995</v>
      </c>
      <c r="AC5" s="100">
        <v>1.0735269999999999</v>
      </c>
      <c r="AD5" s="100">
        <v>0.19677800000000001</v>
      </c>
      <c r="AE5" s="100">
        <v>0.60844100000000001</v>
      </c>
      <c r="AF5" s="100">
        <v>8.1939999999999999E-3</v>
      </c>
      <c r="AG5" s="100">
        <v>-0.103516</v>
      </c>
      <c r="AH5" s="100">
        <v>2.63E-4</v>
      </c>
      <c r="AI5" s="100">
        <v>0.179974</v>
      </c>
      <c r="AJ5" s="100">
        <v>-0.81089500000000003</v>
      </c>
      <c r="AK5" s="100">
        <v>-0.74278599999999995</v>
      </c>
      <c r="AL5" s="100">
        <v>-0.193998</v>
      </c>
      <c r="AM5" s="100">
        <v>-0.17605999999999999</v>
      </c>
      <c r="AN5" s="100">
        <v>-0.34044099999999999</v>
      </c>
      <c r="AO5" s="100">
        <v>-0.26475700000000002</v>
      </c>
      <c r="AP5" s="100">
        <v>-7.3390999999999998E-2</v>
      </c>
      <c r="AQ5" s="100">
        <v>-0.981549</v>
      </c>
      <c r="AR5" s="100">
        <v>2.3417849999999998</v>
      </c>
      <c r="AS5" s="100">
        <v>2.8102399999999998</v>
      </c>
      <c r="AT5" s="100">
        <v>0.73191499999999998</v>
      </c>
      <c r="AU5" s="100">
        <v>0.83367599999999997</v>
      </c>
      <c r="AV5" s="100">
        <v>0.72516700000000001</v>
      </c>
      <c r="AW5" s="100">
        <v>0.52552600000000005</v>
      </c>
      <c r="AX5" s="100">
        <v>0.49044700000000002</v>
      </c>
      <c r="AY5" s="100">
        <v>-8.1776800000000005</v>
      </c>
      <c r="AZ5" s="100">
        <v>8.6582080000000001</v>
      </c>
      <c r="BA5" s="100">
        <v>-2.0271910000000002</v>
      </c>
      <c r="BB5" s="100">
        <v>0.29141299999999998</v>
      </c>
      <c r="BC5" s="100">
        <v>10.214967</v>
      </c>
      <c r="BD5" s="100">
        <v>1.0890850000000001</v>
      </c>
      <c r="BE5" s="100">
        <v>0.17343800000000001</v>
      </c>
      <c r="BF5" s="100">
        <v>-1.0892010000000001</v>
      </c>
      <c r="BG5" s="100">
        <v>-1.5714440000000001</v>
      </c>
      <c r="BH5" s="100">
        <v>-0.17291599999999999</v>
      </c>
      <c r="BI5" s="100">
        <v>-0.79520299999999999</v>
      </c>
      <c r="BJ5" s="100">
        <v>-2.6383E-2</v>
      </c>
      <c r="BK5" s="100">
        <v>-0.228107</v>
      </c>
      <c r="BL5" s="100">
        <v>78.178939999999997</v>
      </c>
      <c r="BM5" s="100">
        <v>77.103185999999994</v>
      </c>
      <c r="BN5" s="100">
        <v>78.202062999999995</v>
      </c>
      <c r="BO5" s="100">
        <v>78.378753000000003</v>
      </c>
      <c r="BP5" s="100">
        <v>69.987660000000005</v>
      </c>
      <c r="BQ5" s="98">
        <v>70.639137000000005</v>
      </c>
      <c r="BR5" s="101"/>
      <c r="BS5" s="101"/>
    </row>
    <row r="6" spans="1:71" x14ac:dyDescent="0.2">
      <c r="A6" s="33" t="s">
        <v>152</v>
      </c>
      <c r="B6" s="26">
        <v>43202.824201388888</v>
      </c>
      <c r="C6" s="28" t="s">
        <v>9</v>
      </c>
      <c r="D6" s="28">
        <v>2.8157899999999998</v>
      </c>
      <c r="E6" s="28">
        <v>6.9536890000000007</v>
      </c>
      <c r="F6" s="28">
        <v>17.371271</v>
      </c>
      <c r="G6" s="29">
        <v>-0.83790535534216237</v>
      </c>
      <c r="H6" s="29">
        <v>-0.5950652955575092</v>
      </c>
      <c r="I6" s="28" t="s">
        <v>9</v>
      </c>
      <c r="J6" s="28">
        <v>2.2620450000000001</v>
      </c>
      <c r="K6" s="28">
        <v>6.0409380000000006</v>
      </c>
      <c r="L6" s="28">
        <v>4.7915570000000001</v>
      </c>
      <c r="M6" s="29">
        <v>-0.52791023878042154</v>
      </c>
      <c r="N6" s="29">
        <v>-0.62554739015695904</v>
      </c>
      <c r="O6" s="27" t="s">
        <v>9</v>
      </c>
      <c r="P6" s="28">
        <v>1.672245</v>
      </c>
      <c r="Q6" s="28">
        <v>17.572997999999998</v>
      </c>
      <c r="R6" s="28">
        <v>2.5319639999999999</v>
      </c>
      <c r="S6" s="29">
        <v>-0.33954629686678006</v>
      </c>
      <c r="T6" s="29">
        <v>-0.90484008477096511</v>
      </c>
      <c r="U6" s="99"/>
      <c r="V6" s="99"/>
      <c r="W6" s="99"/>
      <c r="X6" s="100"/>
      <c r="Y6" s="100">
        <v>87.12</v>
      </c>
      <c r="Z6" s="100">
        <v>30.531162999999999</v>
      </c>
      <c r="AA6" s="100">
        <v>6.3990739999999997</v>
      </c>
      <c r="AB6" s="100">
        <v>2.9521299999999999</v>
      </c>
      <c r="AC6" s="100">
        <v>3.254073</v>
      </c>
      <c r="AD6" s="100">
        <v>18.334824000000001</v>
      </c>
      <c r="AE6" s="100">
        <v>5.9046770000000004</v>
      </c>
      <c r="AF6" s="100">
        <v>5.4100720000000004</v>
      </c>
      <c r="AG6" s="100">
        <v>4.5407909999999996</v>
      </c>
      <c r="AH6" s="100">
        <v>3.244532</v>
      </c>
      <c r="AI6" s="100">
        <v>6.849577</v>
      </c>
      <c r="AJ6" s="100">
        <v>2.8157899999999998</v>
      </c>
      <c r="AK6" s="100">
        <v>15.589238</v>
      </c>
      <c r="AL6" s="100">
        <v>4.0844269999999998</v>
      </c>
      <c r="AM6" s="100">
        <v>4.7430149999999998</v>
      </c>
      <c r="AN6" s="100">
        <v>4.0083140000000004</v>
      </c>
      <c r="AO6" s="100">
        <v>2.5672999999999999</v>
      </c>
      <c r="AP6" s="100">
        <v>5.9807569999999997</v>
      </c>
      <c r="AQ6" s="100">
        <v>2.1819989999999998</v>
      </c>
      <c r="AR6" s="100">
        <v>15.785939000000001</v>
      </c>
      <c r="AS6" s="100">
        <v>4.2714650000000001</v>
      </c>
      <c r="AT6" s="100">
        <v>1.0710649999999999</v>
      </c>
      <c r="AU6" s="100">
        <v>1.080131</v>
      </c>
      <c r="AV6" s="100">
        <v>0.99768800000000002</v>
      </c>
      <c r="AW6" s="100">
        <v>2.3405010000000002</v>
      </c>
      <c r="AX6" s="100">
        <v>2.612943</v>
      </c>
      <c r="AY6" s="100">
        <v>22.929433</v>
      </c>
      <c r="AZ6" s="100">
        <v>4.116104</v>
      </c>
      <c r="BA6" s="100">
        <v>0.66207199999999999</v>
      </c>
      <c r="BB6" s="100">
        <v>0.71597999999999995</v>
      </c>
      <c r="BC6" s="100">
        <v>1.9701120000000001</v>
      </c>
      <c r="BD6" s="100">
        <v>3.3134600000000001</v>
      </c>
      <c r="BE6" s="100">
        <v>-0.48898900000000001</v>
      </c>
      <c r="BF6" s="100">
        <v>-3.9861629999999999</v>
      </c>
      <c r="BG6" s="100">
        <v>-10.802135</v>
      </c>
      <c r="BH6" s="100">
        <v>-7.2135170000000004</v>
      </c>
      <c r="BI6" s="100">
        <v>-16.953461999999998</v>
      </c>
      <c r="BJ6" s="100">
        <v>-34.209172000000002</v>
      </c>
      <c r="BK6" s="100">
        <v>-21.702264</v>
      </c>
      <c r="BL6" s="100">
        <v>127.20311100000001</v>
      </c>
      <c r="BM6" s="100">
        <v>129.73536999999999</v>
      </c>
      <c r="BN6" s="100">
        <v>133.04823999999999</v>
      </c>
      <c r="BO6" s="100">
        <v>132.55884800000001</v>
      </c>
      <c r="BP6" s="100">
        <v>150.14222799999999</v>
      </c>
      <c r="BQ6" s="98">
        <v>151.82217499999999</v>
      </c>
      <c r="BR6" s="101"/>
      <c r="BS6" s="101"/>
    </row>
    <row r="7" spans="1:71" s="25" customFormat="1" x14ac:dyDescent="0.2">
      <c r="A7" s="33" t="s">
        <v>153</v>
      </c>
      <c r="B7" s="26">
        <v>43206.772326388891</v>
      </c>
      <c r="C7" s="28" t="s">
        <v>9</v>
      </c>
      <c r="D7" s="28">
        <v>160.30878999999999</v>
      </c>
      <c r="E7" s="28">
        <v>41.210225000000008</v>
      </c>
      <c r="F7" s="28">
        <v>97.916240000000002</v>
      </c>
      <c r="G7" s="29">
        <v>0.63720328721772801</v>
      </c>
      <c r="H7" s="29">
        <v>2.890024623743257</v>
      </c>
      <c r="I7" s="28" t="s">
        <v>9</v>
      </c>
      <c r="J7" s="28">
        <v>62.125239000000001</v>
      </c>
      <c r="K7" s="28">
        <v>5.1147609999999943</v>
      </c>
      <c r="L7" s="28">
        <v>34.895656000000002</v>
      </c>
      <c r="M7" s="29">
        <v>0.78031440360370352</v>
      </c>
      <c r="N7" s="29">
        <v>11.146264312252336</v>
      </c>
      <c r="O7" s="27" t="s">
        <v>9</v>
      </c>
      <c r="P7" s="28">
        <v>44.897061999999998</v>
      </c>
      <c r="Q7" s="28">
        <v>1.9823149999999998</v>
      </c>
      <c r="R7" s="28">
        <v>27.343107</v>
      </c>
      <c r="S7" s="29">
        <v>0.64198830805877316</v>
      </c>
      <c r="T7" s="29">
        <v>21.648803040889064</v>
      </c>
      <c r="U7" s="99"/>
      <c r="V7" s="99"/>
      <c r="W7" s="99"/>
      <c r="X7" s="100"/>
      <c r="Y7" s="100">
        <v>754.77748213099994</v>
      </c>
      <c r="Z7" s="100">
        <v>252.213516</v>
      </c>
      <c r="AA7" s="100">
        <v>176.77793299999999</v>
      </c>
      <c r="AB7" s="100">
        <v>71.484176000000005</v>
      </c>
      <c r="AC7" s="100">
        <v>41.602874999999997</v>
      </c>
      <c r="AD7" s="100">
        <v>96.000664999999998</v>
      </c>
      <c r="AE7" s="100">
        <v>68.610246000000004</v>
      </c>
      <c r="AF7" s="100">
        <v>42.215054000000002</v>
      </c>
      <c r="AG7" s="100">
        <v>27.305022999999998</v>
      </c>
      <c r="AH7" s="100">
        <v>13.467933</v>
      </c>
      <c r="AI7" s="100">
        <v>13.012655000000001</v>
      </c>
      <c r="AJ7" s="100">
        <v>71.868938</v>
      </c>
      <c r="AK7" s="100">
        <v>61.413632</v>
      </c>
      <c r="AL7" s="100">
        <v>37.245784999999998</v>
      </c>
      <c r="AM7" s="100">
        <v>34.058145000000003</v>
      </c>
      <c r="AN7" s="100">
        <v>18.727043999999999</v>
      </c>
      <c r="AO7" s="100">
        <v>4.485792</v>
      </c>
      <c r="AP7" s="100">
        <v>4.1426509999999999</v>
      </c>
      <c r="AQ7" s="100">
        <v>60.993366999999999</v>
      </c>
      <c r="AR7" s="100">
        <v>65.032861999999994</v>
      </c>
      <c r="AS7" s="100">
        <v>40.07423</v>
      </c>
      <c r="AT7" s="100">
        <v>15.937110000000001</v>
      </c>
      <c r="AU7" s="100">
        <v>2.287077</v>
      </c>
      <c r="AV7" s="100">
        <v>-3.8415940000000002</v>
      </c>
      <c r="AW7" s="100">
        <v>19.598803</v>
      </c>
      <c r="AX7" s="100">
        <v>5.4236420000000001</v>
      </c>
      <c r="AY7" s="100">
        <v>49.239871000000001</v>
      </c>
      <c r="AZ7" s="100">
        <v>29.341908</v>
      </c>
      <c r="BA7" s="100">
        <v>12.983955999999999</v>
      </c>
      <c r="BB7" s="100">
        <v>1.7564379999999999</v>
      </c>
      <c r="BC7" s="100">
        <v>-5.9742179999999996</v>
      </c>
      <c r="BD7" s="100">
        <v>15.710985000000001</v>
      </c>
      <c r="BE7" s="100">
        <v>4.2034640000000003</v>
      </c>
      <c r="BF7" s="100">
        <v>8.1664510000000003</v>
      </c>
      <c r="BG7" s="100">
        <v>35.924891000000002</v>
      </c>
      <c r="BH7" s="100">
        <v>45.257762999999997</v>
      </c>
      <c r="BI7" s="100">
        <v>63.060792999999997</v>
      </c>
      <c r="BJ7" s="100">
        <v>64.868675999999994</v>
      </c>
      <c r="BK7" s="100">
        <v>139.85407599999999</v>
      </c>
      <c r="BL7" s="100">
        <v>123.470877</v>
      </c>
      <c r="BM7" s="100">
        <v>121.251396</v>
      </c>
      <c r="BN7" s="100">
        <v>136.822543</v>
      </c>
      <c r="BO7" s="100">
        <v>141.02600699999999</v>
      </c>
      <c r="BP7" s="100">
        <v>142.87195399999999</v>
      </c>
      <c r="BQ7" s="98">
        <v>187.76901599999999</v>
      </c>
      <c r="BR7" s="98"/>
      <c r="BS7" s="98"/>
    </row>
    <row r="8" spans="1:71" x14ac:dyDescent="0.2">
      <c r="A8" s="33" t="s">
        <v>154</v>
      </c>
      <c r="B8" s="26">
        <v>43207.760937500003</v>
      </c>
      <c r="C8" s="28" t="s">
        <v>9</v>
      </c>
      <c r="D8" s="28">
        <v>115.016744</v>
      </c>
      <c r="E8" s="28">
        <v>75.222354999999993</v>
      </c>
      <c r="F8" s="28">
        <v>109.50094300000001</v>
      </c>
      <c r="G8" s="29">
        <v>5.0372178073388785E-2</v>
      </c>
      <c r="H8" s="29">
        <v>0.52902343990692668</v>
      </c>
      <c r="I8" s="28" t="s">
        <v>9</v>
      </c>
      <c r="J8" s="28">
        <v>15.955306999999999</v>
      </c>
      <c r="K8" s="28">
        <v>18.868617999999998</v>
      </c>
      <c r="L8" s="28">
        <v>17.589335999999999</v>
      </c>
      <c r="M8" s="29">
        <v>-9.2898845072946434E-2</v>
      </c>
      <c r="N8" s="29">
        <v>-0.15439980818944976</v>
      </c>
      <c r="O8" s="27" t="s">
        <v>9</v>
      </c>
      <c r="P8" s="28">
        <v>7.8030650000000001</v>
      </c>
      <c r="Q8" s="28">
        <v>10.849634999999999</v>
      </c>
      <c r="R8" s="28">
        <v>8.7391210000000008</v>
      </c>
      <c r="S8" s="29">
        <v>-0.10711100120938943</v>
      </c>
      <c r="T8" s="29">
        <v>-0.28079930799515374</v>
      </c>
      <c r="U8" s="99"/>
      <c r="V8" s="99"/>
      <c r="W8" s="99"/>
      <c r="X8" s="100"/>
      <c r="Y8" s="100">
        <v>258</v>
      </c>
      <c r="Z8" s="100">
        <v>335.57158399999997</v>
      </c>
      <c r="AA8" s="100">
        <v>328.53527300000002</v>
      </c>
      <c r="AB8" s="100">
        <v>79.462691000000007</v>
      </c>
      <c r="AC8" s="100">
        <v>71.385594999999995</v>
      </c>
      <c r="AD8" s="100">
        <v>77.945148000000003</v>
      </c>
      <c r="AE8" s="100">
        <v>69.568780000000004</v>
      </c>
      <c r="AF8" s="100">
        <v>23.269327000000001</v>
      </c>
      <c r="AG8" s="100">
        <v>12.708981</v>
      </c>
      <c r="AH8" s="100">
        <v>16.775798000000002</v>
      </c>
      <c r="AI8" s="100">
        <v>25.191044000000002</v>
      </c>
      <c r="AJ8" s="100">
        <v>22.562114999999999</v>
      </c>
      <c r="AK8" s="100">
        <v>48.216048999999998</v>
      </c>
      <c r="AL8" s="100">
        <v>42.019590999999998</v>
      </c>
      <c r="AM8" s="100">
        <v>15.97831</v>
      </c>
      <c r="AN8" s="100">
        <v>4.7610020000000004</v>
      </c>
      <c r="AO8" s="100">
        <v>10.35679</v>
      </c>
      <c r="AP8" s="100">
        <v>17.119948999999998</v>
      </c>
      <c r="AQ8" s="100">
        <v>14.063753</v>
      </c>
      <c r="AR8" s="100">
        <v>54.428694999999998</v>
      </c>
      <c r="AS8" s="100">
        <v>47.692297000000003</v>
      </c>
      <c r="AT8" s="100">
        <v>8.499117</v>
      </c>
      <c r="AU8" s="100">
        <v>7.5936940000000002</v>
      </c>
      <c r="AV8" s="100">
        <v>20.908538</v>
      </c>
      <c r="AW8" s="100">
        <v>6.1503800000000002</v>
      </c>
      <c r="AX8" s="100">
        <v>11.820361</v>
      </c>
      <c r="AY8" s="100">
        <v>31.119827000000001</v>
      </c>
      <c r="AZ8" s="100">
        <v>21.382270999999999</v>
      </c>
      <c r="BA8" s="100">
        <v>3.2399049999999998</v>
      </c>
      <c r="BB8" s="100">
        <v>1.990899</v>
      </c>
      <c r="BC8" s="100">
        <v>7.207198</v>
      </c>
      <c r="BD8" s="100">
        <v>4.7143259999999998</v>
      </c>
      <c r="BE8" s="100">
        <v>6.8167439999999999</v>
      </c>
      <c r="BF8" s="100">
        <v>31.954868999999999</v>
      </c>
      <c r="BG8" s="100">
        <v>-7.0196339999999999</v>
      </c>
      <c r="BH8" s="100">
        <v>19.13786</v>
      </c>
      <c r="BI8" s="100">
        <v>29.010189</v>
      </c>
      <c r="BJ8" s="100">
        <v>35.631977999999997</v>
      </c>
      <c r="BK8" s="100">
        <v>-22.152256999999999</v>
      </c>
      <c r="BL8" s="100">
        <v>145.204812</v>
      </c>
      <c r="BM8" s="100">
        <v>153.92532299999999</v>
      </c>
      <c r="BN8" s="100">
        <v>153.54659899999999</v>
      </c>
      <c r="BO8" s="100">
        <v>160.16621000000001</v>
      </c>
      <c r="BP8" s="100">
        <v>170.63807199999999</v>
      </c>
      <c r="BQ8" s="98">
        <v>178.410673</v>
      </c>
      <c r="BR8" s="101"/>
      <c r="BS8" s="101"/>
    </row>
    <row r="9" spans="1:71" x14ac:dyDescent="0.2">
      <c r="A9" s="33" t="s">
        <v>155</v>
      </c>
      <c r="B9" s="26">
        <v>43210.757650462961</v>
      </c>
      <c r="C9" s="28" t="s">
        <v>9</v>
      </c>
      <c r="D9" s="28">
        <v>80.080708000000001</v>
      </c>
      <c r="E9" s="28">
        <v>82.209866999999974</v>
      </c>
      <c r="F9" s="28">
        <v>67.000912999999997</v>
      </c>
      <c r="G9" s="29">
        <v>0.1952181606838701</v>
      </c>
      <c r="H9" s="29">
        <v>-2.5899068782096135E-2</v>
      </c>
      <c r="I9" s="28" t="s">
        <v>9</v>
      </c>
      <c r="J9" s="28">
        <v>3.4223720000000002</v>
      </c>
      <c r="K9" s="28">
        <v>0.6682719999999982</v>
      </c>
      <c r="L9" s="28">
        <v>2.6138499999999998</v>
      </c>
      <c r="M9" s="29">
        <v>0.30932226409319608</v>
      </c>
      <c r="N9" s="29">
        <v>4.1212260875811184</v>
      </c>
      <c r="O9" s="27" t="s">
        <v>9</v>
      </c>
      <c r="P9" s="28">
        <v>0.77037900000000004</v>
      </c>
      <c r="Q9" s="28">
        <v>-5.5980520000000009</v>
      </c>
      <c r="R9" s="28">
        <v>2.2267769999999998</v>
      </c>
      <c r="S9" s="29">
        <v>-0.65403854988622567</v>
      </c>
      <c r="T9" s="29" t="s">
        <v>190</v>
      </c>
      <c r="U9" s="99"/>
      <c r="V9" s="99"/>
      <c r="W9" s="99"/>
      <c r="X9" s="100"/>
      <c r="Y9" s="100">
        <v>139.39750000000001</v>
      </c>
      <c r="Z9" s="100">
        <v>356.884343</v>
      </c>
      <c r="AA9" s="100">
        <v>271.02851399999997</v>
      </c>
      <c r="AB9" s="100">
        <v>82.174290999999997</v>
      </c>
      <c r="AC9" s="100">
        <v>125.499272</v>
      </c>
      <c r="AD9" s="100">
        <v>17.390108999999999</v>
      </c>
      <c r="AE9" s="100">
        <v>14.86336</v>
      </c>
      <c r="AF9" s="100">
        <v>2.1471450000000001</v>
      </c>
      <c r="AG9" s="100">
        <v>3.0128849999999998</v>
      </c>
      <c r="AH9" s="100">
        <v>9.4452800000000003</v>
      </c>
      <c r="AI9" s="100">
        <v>2.784799</v>
      </c>
      <c r="AJ9" s="100">
        <v>2.4551669999999999</v>
      </c>
      <c r="AK9" s="100">
        <v>8.5375709999999998</v>
      </c>
      <c r="AL9" s="100">
        <v>10.618847000000001</v>
      </c>
      <c r="AM9" s="100">
        <v>1.169665</v>
      </c>
      <c r="AN9" s="100">
        <v>1.2987409999999999</v>
      </c>
      <c r="AO9" s="100">
        <v>7.6498359999999996</v>
      </c>
      <c r="AP9" s="100">
        <v>-1.488426</v>
      </c>
      <c r="AQ9" s="100">
        <v>1.3329549999999999</v>
      </c>
      <c r="AR9" s="100">
        <v>16.307113999999999</v>
      </c>
      <c r="AS9" s="100">
        <v>16.484559000000001</v>
      </c>
      <c r="AT9" s="100">
        <v>3.575215</v>
      </c>
      <c r="AU9" s="100">
        <v>7.7565080000000002</v>
      </c>
      <c r="AV9" s="100">
        <v>2.526653</v>
      </c>
      <c r="AW9" s="100">
        <v>3.3485610000000001</v>
      </c>
      <c r="AX9" s="100">
        <v>9.6764309999999991</v>
      </c>
      <c r="AY9" s="100">
        <v>8.0326179999999994</v>
      </c>
      <c r="AZ9" s="100">
        <v>10.058356</v>
      </c>
      <c r="BA9" s="100">
        <v>3.2520440000000002</v>
      </c>
      <c r="BB9" s="100">
        <v>5.1088979999999999</v>
      </c>
      <c r="BC9" s="100">
        <v>1.6248629999999999</v>
      </c>
      <c r="BD9" s="100">
        <v>5.0855629999999996</v>
      </c>
      <c r="BE9" s="100">
        <v>6.3183299999999996</v>
      </c>
      <c r="BF9" s="100">
        <v>-1.1649640000000001</v>
      </c>
      <c r="BG9" s="100">
        <v>-1.329393</v>
      </c>
      <c r="BH9" s="100">
        <v>-2.4092440000000002</v>
      </c>
      <c r="BI9" s="100">
        <v>-2.461767</v>
      </c>
      <c r="BJ9" s="100">
        <v>-1.763646</v>
      </c>
      <c r="BK9" s="100">
        <v>-1.448798</v>
      </c>
      <c r="BL9" s="100">
        <v>137.42926700000001</v>
      </c>
      <c r="BM9" s="100">
        <v>139.66167999999999</v>
      </c>
      <c r="BN9" s="100">
        <v>147.180465</v>
      </c>
      <c r="BO9" s="100">
        <v>151.68686099999999</v>
      </c>
      <c r="BP9" s="100">
        <v>148.540065</v>
      </c>
      <c r="BQ9" s="98">
        <v>161.254468</v>
      </c>
      <c r="BR9" s="101"/>
      <c r="BS9" s="101"/>
    </row>
    <row r="10" spans="1:71" x14ac:dyDescent="0.2">
      <c r="A10" s="33" t="s">
        <v>22</v>
      </c>
      <c r="B10" s="26">
        <v>43214.757013888891</v>
      </c>
      <c r="C10" s="28">
        <v>1009.4</v>
      </c>
      <c r="D10" s="28">
        <v>1047.9735169999999</v>
      </c>
      <c r="E10" s="28">
        <v>1153.2343249999999</v>
      </c>
      <c r="F10" s="28">
        <v>961.42386199999999</v>
      </c>
      <c r="G10" s="29">
        <v>9.0022370382980998E-2</v>
      </c>
      <c r="H10" s="29">
        <v>-9.1274432019702534E-2</v>
      </c>
      <c r="I10" s="28">
        <v>114.6</v>
      </c>
      <c r="J10" s="28">
        <v>102.16324400000001</v>
      </c>
      <c r="K10" s="28">
        <v>136.94509700000003</v>
      </c>
      <c r="L10" s="28">
        <v>111.78134300000001</v>
      </c>
      <c r="M10" s="29">
        <v>-8.6043866908988575E-2</v>
      </c>
      <c r="N10" s="29">
        <v>-0.25398392320683094</v>
      </c>
      <c r="O10" s="27">
        <v>56.2</v>
      </c>
      <c r="P10" s="28">
        <v>56.201064000000002</v>
      </c>
      <c r="Q10" s="28">
        <v>104.06876599999998</v>
      </c>
      <c r="R10" s="28">
        <v>55.377904000000001</v>
      </c>
      <c r="S10" s="29">
        <v>1.4864412347567413E-2</v>
      </c>
      <c r="T10" s="29">
        <v>-0.45996223304886685</v>
      </c>
      <c r="U10" s="99"/>
      <c r="V10" s="99"/>
      <c r="W10" s="99"/>
      <c r="X10" s="100"/>
      <c r="Y10" s="100">
        <v>3034.02765</v>
      </c>
      <c r="Z10" s="100">
        <v>4215.056106</v>
      </c>
      <c r="AA10" s="100">
        <v>3443.4778970000002</v>
      </c>
      <c r="AB10" s="100">
        <v>1090.975471</v>
      </c>
      <c r="AC10" s="100">
        <v>1009.422448</v>
      </c>
      <c r="AD10" s="100">
        <v>730.70803599999999</v>
      </c>
      <c r="AE10" s="100">
        <v>742.087942</v>
      </c>
      <c r="AF10" s="100">
        <v>168.28370200000001</v>
      </c>
      <c r="AG10" s="100">
        <v>174.53489400000001</v>
      </c>
      <c r="AH10" s="100">
        <v>183.85785200000001</v>
      </c>
      <c r="AI10" s="100">
        <v>204.031588</v>
      </c>
      <c r="AJ10" s="100">
        <v>171.908287</v>
      </c>
      <c r="AK10" s="100">
        <v>423.428607</v>
      </c>
      <c r="AL10" s="100">
        <v>454.81712800000003</v>
      </c>
      <c r="AM10" s="100">
        <v>95.368841000000003</v>
      </c>
      <c r="AN10" s="100">
        <v>104.01768800000001</v>
      </c>
      <c r="AO10" s="100">
        <v>105.51875699999999</v>
      </c>
      <c r="AP10" s="100">
        <v>118.523321</v>
      </c>
      <c r="AQ10" s="100">
        <v>82.473419000000007</v>
      </c>
      <c r="AR10" s="100">
        <v>492.19810000000001</v>
      </c>
      <c r="AS10" s="100">
        <v>512.45586400000002</v>
      </c>
      <c r="AT10" s="100">
        <v>137.84392600000001</v>
      </c>
      <c r="AU10" s="100">
        <v>110.601376</v>
      </c>
      <c r="AV10" s="100">
        <v>138.489306</v>
      </c>
      <c r="AW10" s="100">
        <v>120.963577</v>
      </c>
      <c r="AX10" s="100">
        <v>122.508083</v>
      </c>
      <c r="AY10" s="100">
        <v>320.75632999999999</v>
      </c>
      <c r="AZ10" s="100">
        <v>369.796289</v>
      </c>
      <c r="BA10" s="100">
        <v>133.82126199999999</v>
      </c>
      <c r="BB10" s="100">
        <v>62.045197999999999</v>
      </c>
      <c r="BC10" s="100">
        <v>93.676457999999997</v>
      </c>
      <c r="BD10" s="100">
        <v>82.519265000000004</v>
      </c>
      <c r="BE10" s="100">
        <v>78.790395000000004</v>
      </c>
      <c r="BF10" s="100">
        <v>719.773507</v>
      </c>
      <c r="BG10" s="100">
        <v>826.30197299999998</v>
      </c>
      <c r="BH10" s="100">
        <v>784.41960600000004</v>
      </c>
      <c r="BI10" s="100">
        <v>745.957944</v>
      </c>
      <c r="BJ10" s="100">
        <v>685.18404099999998</v>
      </c>
      <c r="BK10" s="100">
        <v>1152.2619090000001</v>
      </c>
      <c r="BL10" s="100">
        <v>699.86081300000001</v>
      </c>
      <c r="BM10" s="100">
        <v>503.236671</v>
      </c>
      <c r="BN10" s="100">
        <v>582.46554000000003</v>
      </c>
      <c r="BO10" s="100">
        <v>657.64060800000004</v>
      </c>
      <c r="BP10" s="100">
        <v>757.76949100000002</v>
      </c>
      <c r="BQ10" s="98">
        <v>506.43028600000002</v>
      </c>
      <c r="BR10" s="101"/>
      <c r="BS10" s="101"/>
    </row>
    <row r="11" spans="1:71" x14ac:dyDescent="0.2">
      <c r="A11" s="33" t="s">
        <v>156</v>
      </c>
      <c r="B11" s="26">
        <v>43214.758518518516</v>
      </c>
      <c r="C11" s="28" t="s">
        <v>9</v>
      </c>
      <c r="D11" s="28">
        <v>1.099453</v>
      </c>
      <c r="E11" s="28">
        <v>1.7329610000000004</v>
      </c>
      <c r="F11" s="28">
        <v>1.5224819999999999</v>
      </c>
      <c r="G11" s="29">
        <v>-0.27785484491770673</v>
      </c>
      <c r="H11" s="29">
        <v>-0.36556391055540216</v>
      </c>
      <c r="I11" s="28" t="s">
        <v>9</v>
      </c>
      <c r="J11" s="28">
        <v>0.48764600000000002</v>
      </c>
      <c r="K11" s="28">
        <v>0.57565699999999986</v>
      </c>
      <c r="L11" s="28">
        <v>0.45834799999999998</v>
      </c>
      <c r="M11" s="29">
        <v>6.3920863623273316E-2</v>
      </c>
      <c r="N11" s="29">
        <v>-0.152887917631506</v>
      </c>
      <c r="O11" s="27" t="s">
        <v>9</v>
      </c>
      <c r="P11" s="28">
        <v>1.3350489999999999</v>
      </c>
      <c r="Q11" s="28">
        <v>1.136428</v>
      </c>
      <c r="R11" s="28">
        <v>0.64925299999999997</v>
      </c>
      <c r="S11" s="29">
        <v>1.0562846840907936</v>
      </c>
      <c r="T11" s="29">
        <v>0.17477658065447166</v>
      </c>
      <c r="U11" s="99"/>
      <c r="V11" s="99"/>
      <c r="W11" s="99"/>
      <c r="X11" s="100"/>
      <c r="Y11" s="100">
        <v>79.975272000000004</v>
      </c>
      <c r="Z11" s="100">
        <v>6.3853</v>
      </c>
      <c r="AA11" s="100">
        <v>2.390355</v>
      </c>
      <c r="AB11" s="100">
        <v>1.5475399999999999</v>
      </c>
      <c r="AC11" s="100">
        <v>1.582317</v>
      </c>
      <c r="AD11" s="100">
        <v>3.2089759999999998</v>
      </c>
      <c r="AE11" s="100">
        <v>0.10076300000000001</v>
      </c>
      <c r="AF11" s="100">
        <v>0.74877199999999999</v>
      </c>
      <c r="AG11" s="100">
        <v>0.789717</v>
      </c>
      <c r="AH11" s="100">
        <v>0.82762800000000003</v>
      </c>
      <c r="AI11" s="100">
        <v>0.84285900000000002</v>
      </c>
      <c r="AJ11" s="100">
        <v>0.57830400000000004</v>
      </c>
      <c r="AK11" s="100">
        <v>0.48403099999999999</v>
      </c>
      <c r="AL11" s="100">
        <v>-2.6513460000000002</v>
      </c>
      <c r="AM11" s="100">
        <v>-4.3471000000000003E-2</v>
      </c>
      <c r="AN11" s="100">
        <v>0.200264</v>
      </c>
      <c r="AO11" s="100">
        <v>0.25061299999999997</v>
      </c>
      <c r="AP11" s="100">
        <v>7.6624999999999999E-2</v>
      </c>
      <c r="AQ11" s="100">
        <v>-9.8949999999999993E-3</v>
      </c>
      <c r="AR11" s="100">
        <v>2.4925899999999999</v>
      </c>
      <c r="AS11" s="100">
        <v>-0.73253900000000005</v>
      </c>
      <c r="AT11" s="100">
        <v>-0.311836</v>
      </c>
      <c r="AU11" s="100">
        <v>-0.247388</v>
      </c>
      <c r="AV11" s="100">
        <v>0.111093</v>
      </c>
      <c r="AW11" s="100">
        <v>0.70806400000000003</v>
      </c>
      <c r="AX11" s="100">
        <v>0.75052099999999999</v>
      </c>
      <c r="AY11" s="100">
        <v>2.4361139999999999</v>
      </c>
      <c r="AZ11" s="100">
        <v>0.94417099999999998</v>
      </c>
      <c r="BA11" s="100">
        <v>-0.20539099999999999</v>
      </c>
      <c r="BB11" s="100">
        <v>-0.143285</v>
      </c>
      <c r="BC11" s="100">
        <v>1.72279</v>
      </c>
      <c r="BD11" s="100">
        <v>2.545E-2</v>
      </c>
      <c r="BE11" s="100">
        <v>0.62498299999999996</v>
      </c>
      <c r="BF11" s="100">
        <v>-24.669325000000001</v>
      </c>
      <c r="BG11" s="100">
        <v>-24.651004</v>
      </c>
      <c r="BH11" s="100">
        <v>-23.367567999999999</v>
      </c>
      <c r="BI11" s="100">
        <v>-22.853676</v>
      </c>
      <c r="BJ11" s="100">
        <v>-31.368960000000001</v>
      </c>
      <c r="BK11" s="100">
        <v>-62.615372000000001</v>
      </c>
      <c r="BL11" s="100">
        <v>55.273465000000002</v>
      </c>
      <c r="BM11" s="100">
        <v>55.921353000000003</v>
      </c>
      <c r="BN11" s="100">
        <v>55.946694999999998</v>
      </c>
      <c r="BO11" s="100">
        <v>56.571587000000001</v>
      </c>
      <c r="BP11" s="100">
        <v>57.707279999999997</v>
      </c>
      <c r="BQ11" s="98">
        <v>58.963391999999999</v>
      </c>
      <c r="BR11" s="101"/>
      <c r="BS11" s="101"/>
    </row>
    <row r="12" spans="1:71" x14ac:dyDescent="0.2">
      <c r="A12" s="33" t="s">
        <v>157</v>
      </c>
      <c r="B12" s="26">
        <v>43214.758530092593</v>
      </c>
      <c r="C12" s="28" t="s">
        <v>9</v>
      </c>
      <c r="D12" s="28">
        <v>1148.392059</v>
      </c>
      <c r="E12" s="28">
        <v>1206.7830989999998</v>
      </c>
      <c r="F12" s="28">
        <v>1047.9623240000001</v>
      </c>
      <c r="G12" s="29">
        <v>9.5833345054492591E-2</v>
      </c>
      <c r="H12" s="29">
        <v>-4.8385695862318112E-2</v>
      </c>
      <c r="I12" s="28" t="s">
        <v>9</v>
      </c>
      <c r="J12" s="28">
        <v>-12.539469</v>
      </c>
      <c r="K12" s="28">
        <v>37.001378000000003</v>
      </c>
      <c r="L12" s="28">
        <v>24.400777999999999</v>
      </c>
      <c r="M12" s="29" t="s">
        <v>190</v>
      </c>
      <c r="N12" s="29" t="s">
        <v>190</v>
      </c>
      <c r="O12" s="27" t="s">
        <v>9</v>
      </c>
      <c r="P12" s="28">
        <v>-53.099913999999998</v>
      </c>
      <c r="Q12" s="28">
        <v>-172.31363999999999</v>
      </c>
      <c r="R12" s="28">
        <v>-22.890239000000001</v>
      </c>
      <c r="S12" s="29" t="s">
        <v>190</v>
      </c>
      <c r="T12" s="29" t="s">
        <v>190</v>
      </c>
      <c r="U12" s="99"/>
      <c r="V12" s="99"/>
      <c r="W12" s="99"/>
      <c r="X12" s="100"/>
      <c r="Y12" s="100">
        <v>3423</v>
      </c>
      <c r="Z12" s="100">
        <v>4553.988754</v>
      </c>
      <c r="AA12" s="100">
        <v>4493.8745859999999</v>
      </c>
      <c r="AB12" s="100">
        <v>1108.451671</v>
      </c>
      <c r="AC12" s="100">
        <v>1190.7916600000001</v>
      </c>
      <c r="AD12" s="100">
        <v>1162.46316</v>
      </c>
      <c r="AE12" s="100">
        <v>1014.444056</v>
      </c>
      <c r="AF12" s="100">
        <v>271.68831999999998</v>
      </c>
      <c r="AG12" s="100">
        <v>279.09126400000002</v>
      </c>
      <c r="AH12" s="100">
        <v>311.63972799999999</v>
      </c>
      <c r="AI12" s="100">
        <v>301.37185399999998</v>
      </c>
      <c r="AJ12" s="100">
        <v>284.48643800000002</v>
      </c>
      <c r="AK12" s="100">
        <v>13.269676</v>
      </c>
      <c r="AL12" s="100">
        <v>-152.35925399999999</v>
      </c>
      <c r="AM12" s="100">
        <v>-2.2063899999999999</v>
      </c>
      <c r="AN12" s="100">
        <v>-6.9317799999999998</v>
      </c>
      <c r="AO12" s="100">
        <v>17.917445000000001</v>
      </c>
      <c r="AP12" s="100">
        <v>6.0014589999999997</v>
      </c>
      <c r="AQ12" s="100">
        <v>-48.076925000000003</v>
      </c>
      <c r="AR12" s="100">
        <v>126.132397</v>
      </c>
      <c r="AS12" s="100">
        <v>-37.469037999999998</v>
      </c>
      <c r="AT12" s="100">
        <v>-53.809033999999997</v>
      </c>
      <c r="AU12" s="100">
        <v>-13.135004</v>
      </c>
      <c r="AV12" s="100">
        <v>37.580511000000001</v>
      </c>
      <c r="AW12" s="100">
        <v>18.762619999999998</v>
      </c>
      <c r="AX12" s="100">
        <v>45.967621000000001</v>
      </c>
      <c r="AY12" s="100">
        <v>-305.808897</v>
      </c>
      <c r="AZ12" s="100">
        <v>-432.16729700000002</v>
      </c>
      <c r="BA12" s="100">
        <v>-172.56703899999999</v>
      </c>
      <c r="BB12" s="100">
        <v>-164.16732099999999</v>
      </c>
      <c r="BC12" s="100">
        <v>-1.449862</v>
      </c>
      <c r="BD12" s="100">
        <v>-60.814292999999999</v>
      </c>
      <c r="BE12" s="100">
        <v>-49.790725000000002</v>
      </c>
      <c r="BF12" s="100">
        <v>1097.6157539999999</v>
      </c>
      <c r="BG12" s="100">
        <v>1126.979296</v>
      </c>
      <c r="BH12" s="100">
        <v>1146.427085</v>
      </c>
      <c r="BI12" s="100">
        <v>1127.0976929999999</v>
      </c>
      <c r="BJ12" s="100">
        <v>1175.454547</v>
      </c>
      <c r="BK12" s="100">
        <v>1247.539816</v>
      </c>
      <c r="BL12" s="100">
        <v>374.51236699999998</v>
      </c>
      <c r="BM12" s="100">
        <v>351.62212799999998</v>
      </c>
      <c r="BN12" s="100">
        <v>290.80783400000001</v>
      </c>
      <c r="BO12" s="100">
        <v>241.01711</v>
      </c>
      <c r="BP12" s="100">
        <v>68.590906000000004</v>
      </c>
      <c r="BQ12" s="98">
        <v>24.296699</v>
      </c>
      <c r="BR12" s="101"/>
      <c r="BS12" s="101"/>
    </row>
    <row r="13" spans="1:71" x14ac:dyDescent="0.2">
      <c r="A13" s="33" t="s">
        <v>30</v>
      </c>
      <c r="B13" s="26">
        <v>43214.759502314817</v>
      </c>
      <c r="C13" s="28">
        <v>4664.666666666667</v>
      </c>
      <c r="D13" s="28">
        <v>4549.6499999999996</v>
      </c>
      <c r="E13" s="28">
        <v>4483.0570000000025</v>
      </c>
      <c r="F13" s="28">
        <v>3936.6320000000001</v>
      </c>
      <c r="G13" s="29">
        <v>0.15572143903722768</v>
      </c>
      <c r="H13" s="29">
        <v>1.4854372808553951E-2</v>
      </c>
      <c r="I13" s="28">
        <v>1766.6666666666667</v>
      </c>
      <c r="J13" s="28">
        <v>2012.655</v>
      </c>
      <c r="K13" s="28">
        <v>1714.8309999999992</v>
      </c>
      <c r="L13" s="28">
        <v>1393.0229999999999</v>
      </c>
      <c r="M13" s="29">
        <v>0.44481103327080751</v>
      </c>
      <c r="N13" s="29">
        <v>0.17367542340907116</v>
      </c>
      <c r="O13" s="27">
        <v>605.77777777777783</v>
      </c>
      <c r="P13" s="28">
        <v>500.78</v>
      </c>
      <c r="Q13" s="28">
        <v>215.88099999999986</v>
      </c>
      <c r="R13" s="28">
        <v>471.40100000000001</v>
      </c>
      <c r="S13" s="29">
        <v>6.2322735844853927E-2</v>
      </c>
      <c r="T13" s="29">
        <v>1.3197039109509419</v>
      </c>
      <c r="U13" s="99"/>
      <c r="V13" s="99"/>
      <c r="W13" s="99"/>
      <c r="X13" s="100"/>
      <c r="Y13" s="100">
        <v>28886</v>
      </c>
      <c r="Z13" s="100">
        <v>17632.063999999998</v>
      </c>
      <c r="AA13" s="100">
        <v>14285.561</v>
      </c>
      <c r="AB13" s="100">
        <v>4316.018</v>
      </c>
      <c r="AC13" s="100">
        <v>4597.4269999999997</v>
      </c>
      <c r="AD13" s="100">
        <v>6281.89</v>
      </c>
      <c r="AE13" s="100">
        <v>5066.5280000000002</v>
      </c>
      <c r="AF13" s="100">
        <v>1435.9649999999999</v>
      </c>
      <c r="AG13" s="100">
        <v>1532.0820000000001</v>
      </c>
      <c r="AH13" s="100">
        <v>1664.0509999999999</v>
      </c>
      <c r="AI13" s="100">
        <v>1649.7919999999999</v>
      </c>
      <c r="AJ13" s="100">
        <v>1646.836</v>
      </c>
      <c r="AK13" s="100">
        <v>3631.2739999999999</v>
      </c>
      <c r="AL13" s="100">
        <v>2433.732</v>
      </c>
      <c r="AM13" s="100">
        <v>771.51700000000005</v>
      </c>
      <c r="AN13" s="100">
        <v>839.99699999999996</v>
      </c>
      <c r="AO13" s="100">
        <v>981.35599999999999</v>
      </c>
      <c r="AP13" s="100">
        <v>1038.404</v>
      </c>
      <c r="AQ13" s="100">
        <v>1042.1510000000001</v>
      </c>
      <c r="AR13" s="100">
        <v>6186.5469999999996</v>
      </c>
      <c r="AS13" s="100">
        <v>4573.13</v>
      </c>
      <c r="AT13" s="100">
        <v>1021.303</v>
      </c>
      <c r="AU13" s="100">
        <v>1197.0319999999999</v>
      </c>
      <c r="AV13" s="100">
        <v>1362.6959999999999</v>
      </c>
      <c r="AW13" s="100">
        <v>1453.115</v>
      </c>
      <c r="AX13" s="100">
        <v>1625.578</v>
      </c>
      <c r="AY13" s="100">
        <v>1979.1289999999999</v>
      </c>
      <c r="AZ13" s="100">
        <v>1511.7360000000001</v>
      </c>
      <c r="BA13" s="100">
        <v>416.25099999999998</v>
      </c>
      <c r="BB13" s="100">
        <v>181.74299999999999</v>
      </c>
      <c r="BC13" s="100">
        <v>350.649</v>
      </c>
      <c r="BD13" s="100">
        <v>704.07299999999998</v>
      </c>
      <c r="BE13" s="100">
        <v>600.60299999999995</v>
      </c>
      <c r="BF13" s="100">
        <v>3728.81</v>
      </c>
      <c r="BG13" s="100">
        <v>4279.54</v>
      </c>
      <c r="BH13" s="100">
        <v>6199.652</v>
      </c>
      <c r="BI13" s="100">
        <v>6949.9459999999999</v>
      </c>
      <c r="BJ13" s="100">
        <v>7812.4780000000001</v>
      </c>
      <c r="BK13" s="100">
        <v>10527.316999999999</v>
      </c>
      <c r="BL13" s="100">
        <v>16011.764999999999</v>
      </c>
      <c r="BM13" s="100">
        <v>16503.732</v>
      </c>
      <c r="BN13" s="100">
        <v>14162.011</v>
      </c>
      <c r="BO13" s="100">
        <v>14766.558999999999</v>
      </c>
      <c r="BP13" s="100">
        <v>14989.161</v>
      </c>
      <c r="BQ13" s="98">
        <v>14204.934999999999</v>
      </c>
      <c r="BR13" s="101"/>
      <c r="BS13" s="101"/>
    </row>
    <row r="14" spans="1:71" x14ac:dyDescent="0.2">
      <c r="A14" s="33" t="s">
        <v>57</v>
      </c>
      <c r="B14" s="26">
        <v>43214.847534722219</v>
      </c>
      <c r="C14" s="28">
        <v>722.88888888888891</v>
      </c>
      <c r="D14" s="28">
        <v>776.53348300000005</v>
      </c>
      <c r="E14" s="28">
        <v>829.71993400000019</v>
      </c>
      <c r="F14" s="28">
        <v>598.09840699999995</v>
      </c>
      <c r="G14" s="29">
        <v>0.29833732026642923</v>
      </c>
      <c r="H14" s="29">
        <v>-6.4101691209940359E-2</v>
      </c>
      <c r="I14" s="28">
        <v>19.444444444444443</v>
      </c>
      <c r="J14" s="28">
        <v>24.078241999999999</v>
      </c>
      <c r="K14" s="28">
        <v>22.263348000000001</v>
      </c>
      <c r="L14" s="28">
        <v>-5.5678340000000004</v>
      </c>
      <c r="M14" s="29" t="s">
        <v>190</v>
      </c>
      <c r="N14" s="29">
        <v>8.1519365371282015E-2</v>
      </c>
      <c r="O14" s="27">
        <v>0.44444444444444442</v>
      </c>
      <c r="P14" s="28">
        <v>0.98353699999999999</v>
      </c>
      <c r="Q14" s="28">
        <v>0.20961600000000047</v>
      </c>
      <c r="R14" s="28">
        <v>-19.399224</v>
      </c>
      <c r="S14" s="29" t="s">
        <v>190</v>
      </c>
      <c r="T14" s="29">
        <v>3.6920893443248506</v>
      </c>
      <c r="U14" s="99"/>
      <c r="V14" s="99"/>
      <c r="W14" s="99"/>
      <c r="X14" s="100"/>
      <c r="Y14" s="100">
        <v>429.6</v>
      </c>
      <c r="Z14" s="100">
        <v>2896.3679980000002</v>
      </c>
      <c r="AA14" s="100">
        <v>2793.1595029999999</v>
      </c>
      <c r="AB14" s="100">
        <v>727.26487099999997</v>
      </c>
      <c r="AC14" s="100">
        <v>741.28478600000005</v>
      </c>
      <c r="AD14" s="100">
        <v>244.527895</v>
      </c>
      <c r="AE14" s="100">
        <v>240.54836599999999</v>
      </c>
      <c r="AF14" s="100">
        <v>40.313535999999999</v>
      </c>
      <c r="AG14" s="100">
        <v>57.693772000000003</v>
      </c>
      <c r="AH14" s="100">
        <v>67.530158</v>
      </c>
      <c r="AI14" s="100">
        <v>78.990429000000006</v>
      </c>
      <c r="AJ14" s="100">
        <v>81.134865000000005</v>
      </c>
      <c r="AK14" s="100">
        <v>21.102626999999998</v>
      </c>
      <c r="AL14" s="100">
        <v>49.218558000000002</v>
      </c>
      <c r="AM14" s="100">
        <v>-10.452095</v>
      </c>
      <c r="AN14" s="100">
        <v>3.006532</v>
      </c>
      <c r="AO14" s="100">
        <v>11.911702</v>
      </c>
      <c r="AP14" s="100">
        <v>16.636488</v>
      </c>
      <c r="AQ14" s="100">
        <v>17.556386</v>
      </c>
      <c r="AR14" s="100">
        <v>41.589210999999999</v>
      </c>
      <c r="AS14" s="100">
        <v>67.603804999999994</v>
      </c>
      <c r="AT14" s="100">
        <v>20.746919999999999</v>
      </c>
      <c r="AU14" s="100">
        <v>22.466391000000002</v>
      </c>
      <c r="AV14" s="100">
        <v>5.3267480000000003</v>
      </c>
      <c r="AW14" s="100">
        <v>7.9636870000000002</v>
      </c>
      <c r="AX14" s="100">
        <v>16.930009999999999</v>
      </c>
      <c r="AY14" s="100">
        <v>-30.358339000000001</v>
      </c>
      <c r="AZ14" s="100">
        <v>1.376142</v>
      </c>
      <c r="BA14" s="100">
        <v>3.6136309999999998</v>
      </c>
      <c r="BB14" s="100">
        <v>4.4589889999999999</v>
      </c>
      <c r="BC14" s="100">
        <v>-10.231218999999999</v>
      </c>
      <c r="BD14" s="100">
        <v>-9.71373</v>
      </c>
      <c r="BE14" s="100">
        <v>-1.455001</v>
      </c>
      <c r="BF14" s="100">
        <v>-60.560028000000003</v>
      </c>
      <c r="BG14" s="100">
        <v>-106.28172600000001</v>
      </c>
      <c r="BH14" s="100">
        <v>3.2079279999999999</v>
      </c>
      <c r="BI14" s="100">
        <v>-0.474634</v>
      </c>
      <c r="BJ14" s="100">
        <v>-202.205096</v>
      </c>
      <c r="BK14" s="100">
        <v>-38.568086000000001</v>
      </c>
      <c r="BL14" s="100">
        <v>137.66343000000001</v>
      </c>
      <c r="BM14" s="100">
        <v>116.36905299999999</v>
      </c>
      <c r="BN14" s="100">
        <v>107.56406</v>
      </c>
      <c r="BO14" s="100">
        <v>105.396766</v>
      </c>
      <c r="BP14" s="100">
        <v>105.785658</v>
      </c>
      <c r="BQ14" s="98">
        <v>105.67615600000001</v>
      </c>
      <c r="BR14" s="101"/>
      <c r="BS14" s="101"/>
    </row>
    <row r="15" spans="1:71" x14ac:dyDescent="0.2">
      <c r="A15" s="33" t="s">
        <v>6</v>
      </c>
      <c r="B15" s="26">
        <v>43215.7578125</v>
      </c>
      <c r="C15" s="28">
        <v>3841</v>
      </c>
      <c r="D15" s="28">
        <v>3099.0259999999998</v>
      </c>
      <c r="E15" s="28">
        <v>3096.6580000000004</v>
      </c>
      <c r="F15" s="28">
        <v>2386.348</v>
      </c>
      <c r="G15" s="29">
        <v>0.29864797590292769</v>
      </c>
      <c r="H15" s="29">
        <v>7.6469535867351723E-4</v>
      </c>
      <c r="I15" s="28" t="s">
        <v>9</v>
      </c>
      <c r="J15" s="28">
        <v>1996.3579999999999</v>
      </c>
      <c r="K15" s="28">
        <v>1844.3049999999994</v>
      </c>
      <c r="L15" s="28">
        <v>1741.9760000000001</v>
      </c>
      <c r="M15" s="29">
        <v>0.14603071454486161</v>
      </c>
      <c r="N15" s="29">
        <v>8.2444606504889606E-2</v>
      </c>
      <c r="O15" s="27">
        <v>1586.5670710652362</v>
      </c>
      <c r="P15" s="28">
        <v>1709.2139999999999</v>
      </c>
      <c r="Q15" s="28">
        <v>1524.2220000000007</v>
      </c>
      <c r="R15" s="28">
        <v>1404.7670000000001</v>
      </c>
      <c r="S15" s="29">
        <v>0.21672419696647194</v>
      </c>
      <c r="T15" s="29">
        <v>0.12136814715966526</v>
      </c>
      <c r="U15" s="99"/>
      <c r="V15" s="99"/>
      <c r="W15" s="99"/>
      <c r="X15" s="100"/>
      <c r="Y15" s="100">
        <v>33400</v>
      </c>
      <c r="Z15" s="100">
        <v>10544.977000000001</v>
      </c>
      <c r="AA15" s="100">
        <v>7946.5410000000002</v>
      </c>
      <c r="AB15" s="100">
        <v>2572.4580000000001</v>
      </c>
      <c r="AC15" s="100">
        <v>2489.5129999999999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1576.085</v>
      </c>
      <c r="AN15" s="100">
        <v>1623.125</v>
      </c>
      <c r="AO15" s="100">
        <v>3876.741</v>
      </c>
      <c r="AP15" s="100">
        <v>4133.098</v>
      </c>
      <c r="AQ15" s="100">
        <v>4415.8739999999998</v>
      </c>
      <c r="AR15" s="100">
        <v>0</v>
      </c>
      <c r="AS15" s="100">
        <v>0</v>
      </c>
      <c r="AT15" s="100">
        <v>51.99</v>
      </c>
      <c r="AU15" s="100">
        <v>50.624000000000002</v>
      </c>
      <c r="AV15" s="100">
        <v>59.444000000000003</v>
      </c>
      <c r="AW15" s="100">
        <v>65.424999999999997</v>
      </c>
      <c r="AX15" s="100">
        <v>65.974000000000004</v>
      </c>
      <c r="AY15" s="100">
        <v>6039.0690000000004</v>
      </c>
      <c r="AZ15" s="100">
        <v>4820.4549999999999</v>
      </c>
      <c r="BA15" s="100">
        <v>0</v>
      </c>
      <c r="BB15" s="100">
        <v>0</v>
      </c>
      <c r="BC15" s="100">
        <v>14.295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32375.657999999999</v>
      </c>
      <c r="BM15" s="100">
        <v>34030.281000000003</v>
      </c>
      <c r="BN15" s="100">
        <v>35679.834000000003</v>
      </c>
      <c r="BO15" s="100">
        <v>38972.074000000001</v>
      </c>
      <c r="BP15" s="100">
        <v>40424.506000000001</v>
      </c>
      <c r="BQ15" s="98">
        <v>41141.741000000002</v>
      </c>
      <c r="BR15" s="101"/>
      <c r="BS15" s="101"/>
    </row>
    <row r="16" spans="1:71" x14ac:dyDescent="0.2">
      <c r="A16" s="33" t="s">
        <v>158</v>
      </c>
      <c r="B16" s="26">
        <v>43215.758634259262</v>
      </c>
      <c r="C16" s="28" t="s">
        <v>9</v>
      </c>
      <c r="D16" s="28">
        <v>0</v>
      </c>
      <c r="E16" s="28">
        <v>0</v>
      </c>
      <c r="F16" s="28">
        <v>0</v>
      </c>
      <c r="G16" s="29" t="s">
        <v>190</v>
      </c>
      <c r="H16" s="29" t="s">
        <v>190</v>
      </c>
      <c r="I16" s="28" t="s">
        <v>9</v>
      </c>
      <c r="J16" s="28">
        <v>193.517</v>
      </c>
      <c r="K16" s="28">
        <v>184.81799999999993</v>
      </c>
      <c r="L16" s="28">
        <v>131.292</v>
      </c>
      <c r="M16" s="29">
        <v>0.47394357615086968</v>
      </c>
      <c r="N16" s="29">
        <v>4.7067926284236838E-2</v>
      </c>
      <c r="O16" s="27" t="s">
        <v>9</v>
      </c>
      <c r="P16" s="28">
        <v>47.902000000000001</v>
      </c>
      <c r="Q16" s="28">
        <v>27.014999999999986</v>
      </c>
      <c r="R16" s="28">
        <v>29.227</v>
      </c>
      <c r="S16" s="29">
        <v>0.63896397167003105</v>
      </c>
      <c r="T16" s="29">
        <v>0.77316305756061543</v>
      </c>
      <c r="U16" s="99"/>
      <c r="V16" s="99"/>
      <c r="W16" s="99"/>
      <c r="X16" s="100"/>
      <c r="Y16" s="100">
        <v>2347.5925484499999</v>
      </c>
      <c r="Z16" s="100">
        <v>694.17600000000004</v>
      </c>
      <c r="AA16" s="100">
        <v>459.18599999999998</v>
      </c>
      <c r="AB16" s="100">
        <v>164.15100000000001</v>
      </c>
      <c r="AC16" s="100">
        <v>181.15700000000001</v>
      </c>
      <c r="AD16" s="100">
        <v>694.17600000000004</v>
      </c>
      <c r="AE16" s="100">
        <v>459.18599999999998</v>
      </c>
      <c r="AF16" s="100">
        <v>146.982</v>
      </c>
      <c r="AG16" s="100">
        <v>164.15100000000001</v>
      </c>
      <c r="AH16" s="100">
        <v>181.15700000000001</v>
      </c>
      <c r="AI16" s="100">
        <v>201.886</v>
      </c>
      <c r="AJ16" s="100">
        <v>210.81299999999999</v>
      </c>
      <c r="AK16" s="100">
        <v>628.94899999999996</v>
      </c>
      <c r="AL16" s="100">
        <v>403.88600000000002</v>
      </c>
      <c r="AM16" s="100">
        <v>130.77000000000001</v>
      </c>
      <c r="AN16" s="100">
        <v>148.113</v>
      </c>
      <c r="AO16" s="100">
        <v>165.72300000000001</v>
      </c>
      <c r="AP16" s="100">
        <v>184.34299999999999</v>
      </c>
      <c r="AQ16" s="100">
        <v>192.904</v>
      </c>
      <c r="AR16" s="100">
        <v>630.97799999999995</v>
      </c>
      <c r="AS16" s="100">
        <v>405.24400000000003</v>
      </c>
      <c r="AT16" s="100">
        <v>94.013999999999996</v>
      </c>
      <c r="AU16" s="100">
        <v>98.36</v>
      </c>
      <c r="AV16" s="100">
        <v>116.825</v>
      </c>
      <c r="AW16" s="100">
        <v>148.46600000000001</v>
      </c>
      <c r="AX16" s="100">
        <v>166.40199999999999</v>
      </c>
      <c r="AY16" s="100">
        <v>112.94799999999999</v>
      </c>
      <c r="AZ16" s="100">
        <v>103.657</v>
      </c>
      <c r="BA16" s="100">
        <v>26.344999999999999</v>
      </c>
      <c r="BB16" s="100">
        <v>23.73</v>
      </c>
      <c r="BC16" s="100">
        <v>27.05</v>
      </c>
      <c r="BD16" s="100">
        <v>30.344999999999999</v>
      </c>
      <c r="BE16" s="100">
        <v>28.189</v>
      </c>
      <c r="BF16" s="100">
        <v>856.04899999999998</v>
      </c>
      <c r="BG16" s="100">
        <v>1320.492</v>
      </c>
      <c r="BH16" s="100">
        <v>1410.5429999999999</v>
      </c>
      <c r="BI16" s="100">
        <v>1317.675</v>
      </c>
      <c r="BJ16" s="100">
        <v>1212.9690000000001</v>
      </c>
      <c r="BK16" s="100">
        <v>1211.5409999999999</v>
      </c>
      <c r="BL16" s="100">
        <v>802.16600000000005</v>
      </c>
      <c r="BM16" s="100">
        <v>830.92899999999997</v>
      </c>
      <c r="BN16" s="100">
        <v>864.33600000000001</v>
      </c>
      <c r="BO16" s="100">
        <v>897.47900000000004</v>
      </c>
      <c r="BP16" s="100">
        <v>933.58</v>
      </c>
      <c r="BQ16" s="98">
        <v>975.32600000000002</v>
      </c>
      <c r="BR16" s="101"/>
      <c r="BS16" s="101"/>
    </row>
    <row r="17" spans="1:71" x14ac:dyDescent="0.2">
      <c r="A17" s="33" t="s">
        <v>159</v>
      </c>
      <c r="B17" s="26">
        <v>43215.760011574072</v>
      </c>
      <c r="C17" s="28" t="s">
        <v>9</v>
      </c>
      <c r="D17" s="28">
        <v>1040.8219999999999</v>
      </c>
      <c r="E17" s="28">
        <v>1029.0160000000001</v>
      </c>
      <c r="F17" s="28">
        <v>689.01</v>
      </c>
      <c r="G17" s="29">
        <v>0.51060507104396158</v>
      </c>
      <c r="H17" s="29">
        <v>1.1473096628235036E-2</v>
      </c>
      <c r="I17" s="28" t="s">
        <v>9</v>
      </c>
      <c r="J17" s="28">
        <v>139.59700000000001</v>
      </c>
      <c r="K17" s="28">
        <v>139.18</v>
      </c>
      <c r="L17" s="28">
        <v>98.305999999999997</v>
      </c>
      <c r="M17" s="29">
        <v>0.42002522735133163</v>
      </c>
      <c r="N17" s="29">
        <v>2.9961201322028508E-3</v>
      </c>
      <c r="O17" s="27" t="s">
        <v>9</v>
      </c>
      <c r="P17" s="28">
        <v>84.397000000000006</v>
      </c>
      <c r="Q17" s="28">
        <v>85.745999999999981</v>
      </c>
      <c r="R17" s="28">
        <v>72.727999999999994</v>
      </c>
      <c r="S17" s="29">
        <v>0.16044714552854478</v>
      </c>
      <c r="T17" s="29">
        <v>-1.5732512303780699E-2</v>
      </c>
      <c r="U17" s="99"/>
      <c r="V17" s="99"/>
      <c r="W17" s="99"/>
      <c r="X17" s="100"/>
      <c r="Y17" s="100">
        <v>2046.3</v>
      </c>
      <c r="Z17" s="100">
        <v>3857.7559999999999</v>
      </c>
      <c r="AA17" s="100">
        <v>3037.0169999999998</v>
      </c>
      <c r="AB17" s="100">
        <v>1055.502</v>
      </c>
      <c r="AC17" s="100">
        <v>1084.2280000000001</v>
      </c>
      <c r="AD17" s="100">
        <v>494.00900000000001</v>
      </c>
      <c r="AE17" s="100">
        <v>490.31299999999999</v>
      </c>
      <c r="AF17" s="100">
        <v>99.984999999999999</v>
      </c>
      <c r="AG17" s="100">
        <v>116.52800000000001</v>
      </c>
      <c r="AH17" s="100">
        <v>127.56399999999999</v>
      </c>
      <c r="AI17" s="100">
        <v>149.93199999999999</v>
      </c>
      <c r="AJ17" s="100">
        <v>139.357</v>
      </c>
      <c r="AK17" s="100">
        <v>354.20100000000002</v>
      </c>
      <c r="AL17" s="100">
        <v>364.64100000000002</v>
      </c>
      <c r="AM17" s="100">
        <v>72.787000000000006</v>
      </c>
      <c r="AN17" s="100">
        <v>79.813000000000002</v>
      </c>
      <c r="AO17" s="100">
        <v>93.998999999999995</v>
      </c>
      <c r="AP17" s="100">
        <v>107.602</v>
      </c>
      <c r="AQ17" s="100">
        <v>103.92700000000001</v>
      </c>
      <c r="AR17" s="100">
        <v>465.947</v>
      </c>
      <c r="AS17" s="100">
        <v>455.70699999999999</v>
      </c>
      <c r="AT17" s="100">
        <v>148.691</v>
      </c>
      <c r="AU17" s="100">
        <v>110.319</v>
      </c>
      <c r="AV17" s="100">
        <v>117.89700000000001</v>
      </c>
      <c r="AW17" s="100">
        <v>106.074</v>
      </c>
      <c r="AX17" s="100">
        <v>122.387</v>
      </c>
      <c r="AY17" s="100">
        <v>295.23399999999998</v>
      </c>
      <c r="AZ17" s="100">
        <v>325.005</v>
      </c>
      <c r="BA17" s="100">
        <v>129.357</v>
      </c>
      <c r="BB17" s="100">
        <v>89.575000000000003</v>
      </c>
      <c r="BC17" s="100">
        <v>40.758000000000003</v>
      </c>
      <c r="BD17" s="100">
        <v>66.724000000000004</v>
      </c>
      <c r="BE17" s="100">
        <v>70.036000000000001</v>
      </c>
      <c r="BF17" s="100">
        <v>235.88</v>
      </c>
      <c r="BG17" s="100">
        <v>251.88499999999999</v>
      </c>
      <c r="BH17" s="100">
        <v>257.00799999999998</v>
      </c>
      <c r="BI17" s="100">
        <v>525.06100000000004</v>
      </c>
      <c r="BJ17" s="100">
        <v>457.81200000000001</v>
      </c>
      <c r="BK17" s="100">
        <v>453.61200000000002</v>
      </c>
      <c r="BL17" s="100">
        <v>919.93100000000004</v>
      </c>
      <c r="BM17" s="100">
        <v>982.08600000000001</v>
      </c>
      <c r="BN17" s="100">
        <v>846.39400000000001</v>
      </c>
      <c r="BO17" s="100">
        <v>920.48500000000001</v>
      </c>
      <c r="BP17" s="100">
        <v>1012.1369999999999</v>
      </c>
      <c r="BQ17" s="98">
        <v>1085.625</v>
      </c>
      <c r="BR17" s="101"/>
      <c r="BS17" s="101"/>
    </row>
    <row r="18" spans="1:71" x14ac:dyDescent="0.2">
      <c r="A18" s="33" t="s">
        <v>19</v>
      </c>
      <c r="B18" s="26">
        <v>43215.761192129627</v>
      </c>
      <c r="C18" s="28" t="s">
        <v>9</v>
      </c>
      <c r="D18" s="28">
        <v>170.819717</v>
      </c>
      <c r="E18" s="28">
        <v>142.23504600000001</v>
      </c>
      <c r="F18" s="28">
        <v>98.965810000000005</v>
      </c>
      <c r="G18" s="29">
        <v>0.72604778357293287</v>
      </c>
      <c r="H18" s="29">
        <v>0.20096784726318417</v>
      </c>
      <c r="I18" s="28" t="s">
        <v>9</v>
      </c>
      <c r="J18" s="28">
        <v>30.828049</v>
      </c>
      <c r="K18" s="28">
        <v>20.484380999999999</v>
      </c>
      <c r="L18" s="28">
        <v>21.419360000000001</v>
      </c>
      <c r="M18" s="29">
        <v>0.43926097698530664</v>
      </c>
      <c r="N18" s="29">
        <v>0.50495389633692134</v>
      </c>
      <c r="O18" s="27" t="s">
        <v>9</v>
      </c>
      <c r="P18" s="28">
        <v>23.617524</v>
      </c>
      <c r="Q18" s="28">
        <v>16.525042999999997</v>
      </c>
      <c r="R18" s="28">
        <v>13.796555</v>
      </c>
      <c r="S18" s="29">
        <v>0.71184212290676907</v>
      </c>
      <c r="T18" s="29">
        <v>0.42919591797733925</v>
      </c>
      <c r="U18" s="99"/>
      <c r="V18" s="99"/>
      <c r="W18" s="99"/>
      <c r="X18" s="100"/>
      <c r="Y18" s="100">
        <v>504.8784</v>
      </c>
      <c r="Z18" s="100">
        <v>456.46780899999999</v>
      </c>
      <c r="AA18" s="100">
        <v>296.68662399999999</v>
      </c>
      <c r="AB18" s="100">
        <v>106.26695100000001</v>
      </c>
      <c r="AC18" s="100">
        <v>109.00000199999999</v>
      </c>
      <c r="AD18" s="100">
        <v>93.001552000000004</v>
      </c>
      <c r="AE18" s="100">
        <v>55.872241000000002</v>
      </c>
      <c r="AF18" s="100">
        <v>25.336774999999999</v>
      </c>
      <c r="AG18" s="100">
        <v>21.659071000000001</v>
      </c>
      <c r="AH18" s="100">
        <v>20.444375000000001</v>
      </c>
      <c r="AI18" s="100">
        <v>25.561330999999999</v>
      </c>
      <c r="AJ18" s="100">
        <v>37.898263</v>
      </c>
      <c r="AK18" s="100">
        <v>61.026885999999998</v>
      </c>
      <c r="AL18" s="100">
        <v>29.712716</v>
      </c>
      <c r="AM18" s="100">
        <v>18.322710000000001</v>
      </c>
      <c r="AN18" s="100">
        <v>14.174191</v>
      </c>
      <c r="AO18" s="100">
        <v>11.563535999999999</v>
      </c>
      <c r="AP18" s="100">
        <v>16.966449000000001</v>
      </c>
      <c r="AQ18" s="100">
        <v>27.049824999999998</v>
      </c>
      <c r="AR18" s="100">
        <v>74.302914999999999</v>
      </c>
      <c r="AS18" s="100">
        <v>39.993099000000001</v>
      </c>
      <c r="AT18" s="100">
        <v>13.045821</v>
      </c>
      <c r="AU18" s="100">
        <v>7.3776520000000003</v>
      </c>
      <c r="AV18" s="100">
        <v>11.289109</v>
      </c>
      <c r="AW18" s="100">
        <v>17.454457999999999</v>
      </c>
      <c r="AX18" s="100">
        <v>14.944716</v>
      </c>
      <c r="AY18" s="100">
        <v>90.962085000000002</v>
      </c>
      <c r="AZ18" s="100">
        <v>28.698150999999999</v>
      </c>
      <c r="BA18" s="100">
        <v>10.175485999999999</v>
      </c>
      <c r="BB18" s="100">
        <v>6.4024830000000001</v>
      </c>
      <c r="BC18" s="100">
        <v>6.1902970000000002</v>
      </c>
      <c r="BD18" s="100">
        <v>11.786267</v>
      </c>
      <c r="BE18" s="100">
        <v>48.854219999999998</v>
      </c>
      <c r="BF18" s="100">
        <v>38.471981999999997</v>
      </c>
      <c r="BG18" s="100">
        <v>38.108170000000001</v>
      </c>
      <c r="BH18" s="100">
        <v>45.550210999999997</v>
      </c>
      <c r="BI18" s="100">
        <v>43.629485000000003</v>
      </c>
      <c r="BJ18" s="100">
        <v>85.739549999999994</v>
      </c>
      <c r="BK18" s="100">
        <v>104.101225</v>
      </c>
      <c r="BL18" s="100">
        <v>208.499731</v>
      </c>
      <c r="BM18" s="100">
        <v>218.448397</v>
      </c>
      <c r="BN18" s="100">
        <v>230.17487199999999</v>
      </c>
      <c r="BO18" s="100">
        <v>272.32863700000001</v>
      </c>
      <c r="BP18" s="100">
        <v>288.85695600000003</v>
      </c>
      <c r="BQ18" s="98">
        <v>305.67872899999998</v>
      </c>
      <c r="BR18" s="101"/>
      <c r="BS18" s="101"/>
    </row>
    <row r="19" spans="1:71" x14ac:dyDescent="0.2">
      <c r="A19" s="33" t="s">
        <v>160</v>
      </c>
      <c r="B19" s="26">
        <v>43215.774409722224</v>
      </c>
      <c r="C19" s="28" t="s">
        <v>9</v>
      </c>
      <c r="D19" s="28">
        <v>0</v>
      </c>
      <c r="E19" s="28">
        <v>0</v>
      </c>
      <c r="F19" s="28">
        <v>0</v>
      </c>
      <c r="G19" s="29" t="s">
        <v>190</v>
      </c>
      <c r="H19" s="29" t="s">
        <v>190</v>
      </c>
      <c r="I19" s="28" t="s">
        <v>9</v>
      </c>
      <c r="J19" s="28">
        <v>90.772999999999996</v>
      </c>
      <c r="K19" s="28">
        <v>70.028999999999996</v>
      </c>
      <c r="L19" s="28">
        <v>54.19</v>
      </c>
      <c r="M19" s="29">
        <v>0.67508765454880981</v>
      </c>
      <c r="N19" s="29">
        <v>0.29622013737166042</v>
      </c>
      <c r="O19" s="27" t="s">
        <v>9</v>
      </c>
      <c r="P19" s="28">
        <v>7.8949999999999996</v>
      </c>
      <c r="Q19" s="28">
        <v>6.2860000000000014</v>
      </c>
      <c r="R19" s="28">
        <v>7.0549999999999997</v>
      </c>
      <c r="S19" s="29">
        <v>0.11906449326718627</v>
      </c>
      <c r="T19" s="29">
        <v>0.25596563792554861</v>
      </c>
      <c r="U19" s="99"/>
      <c r="V19" s="99"/>
      <c r="W19" s="99"/>
      <c r="X19" s="100"/>
      <c r="Y19" s="100">
        <v>187.62</v>
      </c>
      <c r="Z19" s="100">
        <v>286.315</v>
      </c>
      <c r="AA19" s="100">
        <v>244.268</v>
      </c>
      <c r="AB19" s="100">
        <v>67.709000000000003</v>
      </c>
      <c r="AC19" s="100">
        <v>73.748999999999995</v>
      </c>
      <c r="AD19" s="100">
        <v>286.315</v>
      </c>
      <c r="AE19" s="100">
        <v>244.268</v>
      </c>
      <c r="AF19" s="100">
        <v>63.753999999999998</v>
      </c>
      <c r="AG19" s="100">
        <v>67.709000000000003</v>
      </c>
      <c r="AH19" s="100">
        <v>73.748999999999995</v>
      </c>
      <c r="AI19" s="100">
        <v>81.102999999999994</v>
      </c>
      <c r="AJ19" s="100">
        <v>99.988</v>
      </c>
      <c r="AK19" s="100">
        <v>243.119</v>
      </c>
      <c r="AL19" s="100">
        <v>165.32300000000001</v>
      </c>
      <c r="AM19" s="100">
        <v>53.192999999999998</v>
      </c>
      <c r="AN19" s="100">
        <v>57.081000000000003</v>
      </c>
      <c r="AO19" s="100">
        <v>63.881999999999998</v>
      </c>
      <c r="AP19" s="100">
        <v>68.962999999999994</v>
      </c>
      <c r="AQ19" s="100">
        <v>89.685000000000002</v>
      </c>
      <c r="AR19" s="100">
        <v>247.26499999999999</v>
      </c>
      <c r="AS19" s="100">
        <v>168.70099999999999</v>
      </c>
      <c r="AT19" s="100">
        <v>55.597999999999999</v>
      </c>
      <c r="AU19" s="100">
        <v>49.902000000000001</v>
      </c>
      <c r="AV19" s="100">
        <v>7.8209999999999997</v>
      </c>
      <c r="AW19" s="100">
        <v>58.112000000000002</v>
      </c>
      <c r="AX19" s="100">
        <v>64.933999999999997</v>
      </c>
      <c r="AY19" s="100">
        <v>27.603000000000002</v>
      </c>
      <c r="AZ19" s="100">
        <v>19.716000000000001</v>
      </c>
      <c r="BA19" s="100">
        <v>7.6230000000000002</v>
      </c>
      <c r="BB19" s="100">
        <v>1.3720000000000001</v>
      </c>
      <c r="BC19" s="100">
        <v>4.6109999999999998</v>
      </c>
      <c r="BD19" s="100">
        <v>7.3140000000000001</v>
      </c>
      <c r="BE19" s="100">
        <v>6.9480000000000004</v>
      </c>
      <c r="BF19" s="100">
        <v>494.01600000000002</v>
      </c>
      <c r="BG19" s="100">
        <v>600.99099999999999</v>
      </c>
      <c r="BH19" s="100">
        <v>457.00400000000002</v>
      </c>
      <c r="BI19" s="100">
        <v>339.94400000000002</v>
      </c>
      <c r="BJ19" s="100">
        <v>776.38599999999997</v>
      </c>
      <c r="BK19" s="100">
        <v>821.57299999999998</v>
      </c>
      <c r="BL19" s="100">
        <v>185.453</v>
      </c>
      <c r="BM19" s="100">
        <v>192.50800000000001</v>
      </c>
      <c r="BN19" s="100">
        <v>199.822</v>
      </c>
      <c r="BO19" s="100">
        <v>206.77</v>
      </c>
      <c r="BP19" s="100">
        <v>212.98599999999999</v>
      </c>
      <c r="BQ19" s="98">
        <v>220.881</v>
      </c>
      <c r="BR19" s="101"/>
      <c r="BS19" s="101"/>
    </row>
    <row r="20" spans="1:71" x14ac:dyDescent="0.2">
      <c r="A20" s="33" t="s">
        <v>20</v>
      </c>
      <c r="B20" s="26">
        <v>43215.797442129631</v>
      </c>
      <c r="C20" s="28">
        <v>4728.1111111111113</v>
      </c>
      <c r="D20" s="28">
        <v>4686.0230000000001</v>
      </c>
      <c r="E20" s="28">
        <v>4799.6530000000002</v>
      </c>
      <c r="F20" s="28">
        <v>4307.4750000000004</v>
      </c>
      <c r="G20" s="29">
        <v>8.7881647600972723E-2</v>
      </c>
      <c r="H20" s="29">
        <v>-2.3674628144992993E-2</v>
      </c>
      <c r="I20" s="28">
        <v>1710.6666666666667</v>
      </c>
      <c r="J20" s="28">
        <v>2018.6310000000001</v>
      </c>
      <c r="K20" s="28">
        <v>1538.9049999999997</v>
      </c>
      <c r="L20" s="28">
        <v>1621.8119999999999</v>
      </c>
      <c r="M20" s="29">
        <v>0.24467632499944525</v>
      </c>
      <c r="N20" s="29">
        <v>0.31173204323853687</v>
      </c>
      <c r="O20" s="27">
        <v>38.111111111111114</v>
      </c>
      <c r="P20" s="28">
        <v>56.276000000000003</v>
      </c>
      <c r="Q20" s="28">
        <v>-113.40499999999997</v>
      </c>
      <c r="R20" s="28">
        <v>65.664000000000001</v>
      </c>
      <c r="S20" s="29">
        <v>-0.14297027290448339</v>
      </c>
      <c r="T20" s="29" t="s">
        <v>190</v>
      </c>
      <c r="U20" s="99"/>
      <c r="V20" s="99"/>
      <c r="W20" s="99"/>
      <c r="X20" s="100"/>
      <c r="Y20" s="100">
        <v>20195</v>
      </c>
      <c r="Z20" s="100">
        <v>18139.554</v>
      </c>
      <c r="AA20" s="100">
        <v>16108.593999999999</v>
      </c>
      <c r="AB20" s="100">
        <v>4500.509</v>
      </c>
      <c r="AC20" s="100">
        <v>4531.9170000000004</v>
      </c>
      <c r="AD20" s="100">
        <v>8110.4719999999998</v>
      </c>
      <c r="AE20" s="100">
        <v>7085.1980000000003</v>
      </c>
      <c r="AF20" s="100">
        <v>1912.6880000000001</v>
      </c>
      <c r="AG20" s="100">
        <v>2022.4770000000001</v>
      </c>
      <c r="AH20" s="100">
        <v>2096.0590000000002</v>
      </c>
      <c r="AI20" s="100">
        <v>2047.566</v>
      </c>
      <c r="AJ20" s="100">
        <v>2166.71</v>
      </c>
      <c r="AK20" s="100">
        <v>3406.1970000000001</v>
      </c>
      <c r="AL20" s="100">
        <v>2591.752</v>
      </c>
      <c r="AM20" s="100">
        <v>899.68799999999999</v>
      </c>
      <c r="AN20" s="100">
        <v>899.87099999999998</v>
      </c>
      <c r="AO20" s="100">
        <v>930.77700000000004</v>
      </c>
      <c r="AP20" s="100">
        <v>789.38300000000004</v>
      </c>
      <c r="AQ20" s="100">
        <v>1139.3579999999999</v>
      </c>
      <c r="AR20" s="100">
        <v>6312.6409999999996</v>
      </c>
      <c r="AS20" s="100">
        <v>5388.0950000000003</v>
      </c>
      <c r="AT20" s="100">
        <v>1299.242</v>
      </c>
      <c r="AU20" s="100">
        <v>1426.1279999999999</v>
      </c>
      <c r="AV20" s="100">
        <v>1427.1859999999999</v>
      </c>
      <c r="AW20" s="100">
        <v>1515.152</v>
      </c>
      <c r="AX20" s="100">
        <v>1636.7719999999999</v>
      </c>
      <c r="AY20" s="100">
        <v>1135.5319999999999</v>
      </c>
      <c r="AZ20" s="100">
        <v>-724.34</v>
      </c>
      <c r="BA20" s="100">
        <v>247.636</v>
      </c>
      <c r="BB20" s="100">
        <v>8.6839999999999993</v>
      </c>
      <c r="BC20" s="100">
        <v>-1388.33</v>
      </c>
      <c r="BD20" s="100">
        <v>889.78899999999999</v>
      </c>
      <c r="BE20" s="100">
        <v>293.48399999999998</v>
      </c>
      <c r="BF20" s="100">
        <v>12024.813</v>
      </c>
      <c r="BG20" s="100">
        <v>12957.675999999999</v>
      </c>
      <c r="BH20" s="100">
        <v>12631.550999999999</v>
      </c>
      <c r="BI20" s="100">
        <v>12637.941999999999</v>
      </c>
      <c r="BJ20" s="100">
        <v>12391.534</v>
      </c>
      <c r="BK20" s="100">
        <v>13517.074000000001</v>
      </c>
      <c r="BL20" s="100">
        <v>3386.6210000000001</v>
      </c>
      <c r="BM20" s="100">
        <v>3471.2579999999998</v>
      </c>
      <c r="BN20" s="100">
        <v>4344.4799999999996</v>
      </c>
      <c r="BO20" s="100">
        <v>4648.7790000000005</v>
      </c>
      <c r="BP20" s="100">
        <v>4555.0870000000004</v>
      </c>
      <c r="BQ20" s="98">
        <v>4966.8190000000004</v>
      </c>
      <c r="BR20" s="101"/>
      <c r="BS20" s="101"/>
    </row>
    <row r="21" spans="1:71" x14ac:dyDescent="0.2">
      <c r="A21" s="33" t="s">
        <v>161</v>
      </c>
      <c r="B21" s="26">
        <v>43215.820775462962</v>
      </c>
      <c r="C21" s="28" t="s">
        <v>9</v>
      </c>
      <c r="D21" s="28">
        <v>22.992087000000001</v>
      </c>
      <c r="E21" s="28">
        <v>29.660589999999992</v>
      </c>
      <c r="F21" s="28">
        <v>16.365462999999998</v>
      </c>
      <c r="G21" s="29">
        <v>0.40491515577652781</v>
      </c>
      <c r="H21" s="29">
        <v>-0.22482705165338901</v>
      </c>
      <c r="I21" s="28" t="s">
        <v>9</v>
      </c>
      <c r="J21" s="28">
        <v>2.030564</v>
      </c>
      <c r="K21" s="28">
        <v>7.2652190000000001</v>
      </c>
      <c r="L21" s="28">
        <v>-0.58786300000000002</v>
      </c>
      <c r="M21" s="29" t="s">
        <v>190</v>
      </c>
      <c r="N21" s="29">
        <v>-0.72050890688911096</v>
      </c>
      <c r="O21" s="27" t="s">
        <v>9</v>
      </c>
      <c r="P21" s="28">
        <v>-0.112356</v>
      </c>
      <c r="Q21" s="28">
        <v>3.3472519999999997</v>
      </c>
      <c r="R21" s="28">
        <v>-1.7584979999999999</v>
      </c>
      <c r="S21" s="29" t="s">
        <v>190</v>
      </c>
      <c r="T21" s="29" t="s">
        <v>190</v>
      </c>
      <c r="U21" s="99"/>
      <c r="V21" s="99"/>
      <c r="W21" s="99"/>
      <c r="X21" s="100"/>
      <c r="Y21" s="100">
        <v>61.14</v>
      </c>
      <c r="Z21" s="100">
        <v>81.881536999999994</v>
      </c>
      <c r="AA21" s="100">
        <v>64.202411999999995</v>
      </c>
      <c r="AB21" s="100">
        <v>17.58023</v>
      </c>
      <c r="AC21" s="100">
        <v>18.275254</v>
      </c>
      <c r="AD21" s="100">
        <v>17.040264000000001</v>
      </c>
      <c r="AE21" s="100">
        <v>3.336719</v>
      </c>
      <c r="AF21" s="100">
        <v>2.5743849999999999</v>
      </c>
      <c r="AG21" s="100">
        <v>2.869977</v>
      </c>
      <c r="AH21" s="100">
        <v>1.8366169999999999</v>
      </c>
      <c r="AI21" s="100">
        <v>9.7592850000000002</v>
      </c>
      <c r="AJ21" s="100">
        <v>3.951403</v>
      </c>
      <c r="AK21" s="100">
        <v>1.7530730000000001</v>
      </c>
      <c r="AL21" s="100">
        <v>-11.810352999999999</v>
      </c>
      <c r="AM21" s="100">
        <v>-1.596139</v>
      </c>
      <c r="AN21" s="100">
        <v>-0.63955200000000001</v>
      </c>
      <c r="AO21" s="100">
        <v>-2.2448009999999998</v>
      </c>
      <c r="AP21" s="100">
        <v>6.2335649999999996</v>
      </c>
      <c r="AQ21" s="100">
        <v>0.96225499999999997</v>
      </c>
      <c r="AR21" s="100">
        <v>5.8175330000000001</v>
      </c>
      <c r="AS21" s="100">
        <v>-8.4821749999999998</v>
      </c>
      <c r="AT21" s="100">
        <v>-1.8421829999999999</v>
      </c>
      <c r="AU21" s="100">
        <v>-2.7886150000000001</v>
      </c>
      <c r="AV21" s="100">
        <v>-3.535987</v>
      </c>
      <c r="AW21" s="100">
        <v>0.37446099999999999</v>
      </c>
      <c r="AX21" s="100">
        <v>-1.2342839999999999</v>
      </c>
      <c r="AY21" s="100">
        <v>-2.6122559999999999</v>
      </c>
      <c r="AZ21" s="100">
        <v>-8.916188</v>
      </c>
      <c r="BA21" s="100">
        <v>-2.0407989999999998</v>
      </c>
      <c r="BB21" s="100">
        <v>-3.5270069999999998</v>
      </c>
      <c r="BC21" s="100">
        <v>-2.5083259999999998</v>
      </c>
      <c r="BD21" s="100">
        <v>-1.8897839999999999</v>
      </c>
      <c r="BE21" s="100">
        <v>-2.311226</v>
      </c>
      <c r="BF21" s="100">
        <v>-5.5515000000000002E-2</v>
      </c>
      <c r="BG21" s="100">
        <v>-3.3898999999999999E-2</v>
      </c>
      <c r="BH21" s="100">
        <v>-9.6277000000000001E-2</v>
      </c>
      <c r="BI21" s="100">
        <v>-9.8636000000000001E-2</v>
      </c>
      <c r="BJ21" s="100">
        <v>14.769475999999999</v>
      </c>
      <c r="BK21" s="100">
        <v>15.536534</v>
      </c>
      <c r="BL21" s="100">
        <v>54.883017000000002</v>
      </c>
      <c r="BM21" s="100">
        <v>53.124518999999999</v>
      </c>
      <c r="BN21" s="100">
        <v>51.234735000000001</v>
      </c>
      <c r="BO21" s="100">
        <v>48.923509000000003</v>
      </c>
      <c r="BP21" s="100">
        <v>49.457749</v>
      </c>
      <c r="BQ21" s="98">
        <v>49.345393000000001</v>
      </c>
      <c r="BR21" s="101"/>
      <c r="BS21" s="101"/>
    </row>
    <row r="22" spans="1:71" x14ac:dyDescent="0.2">
      <c r="A22" s="33" t="s">
        <v>106</v>
      </c>
      <c r="B22" s="26">
        <v>43216.757060185184</v>
      </c>
      <c r="C22" s="28">
        <v>1154</v>
      </c>
      <c r="D22" s="28">
        <v>1222.194</v>
      </c>
      <c r="E22" s="28">
        <v>1288.6081230000004</v>
      </c>
      <c r="F22" s="28">
        <v>955.952</v>
      </c>
      <c r="G22" s="29">
        <v>0.27850979965521283</v>
      </c>
      <c r="H22" s="29">
        <v>-5.1539426001275035E-2</v>
      </c>
      <c r="I22" s="28">
        <v>244.44444444444446</v>
      </c>
      <c r="J22" s="28">
        <v>262.30799999999999</v>
      </c>
      <c r="K22" s="28">
        <v>218.81842399999994</v>
      </c>
      <c r="L22" s="28">
        <v>203.875</v>
      </c>
      <c r="M22" s="29">
        <v>0.286611894543225</v>
      </c>
      <c r="N22" s="29">
        <v>0.19874732303162945</v>
      </c>
      <c r="O22" s="27">
        <v>163.66666666666666</v>
      </c>
      <c r="P22" s="28">
        <v>206.773</v>
      </c>
      <c r="Q22" s="28">
        <v>193.47235899999998</v>
      </c>
      <c r="R22" s="28">
        <v>119.806</v>
      </c>
      <c r="S22" s="29">
        <v>0.72589853596647913</v>
      </c>
      <c r="T22" s="29">
        <v>6.8746983128478822E-2</v>
      </c>
      <c r="U22" s="99"/>
      <c r="V22" s="99"/>
      <c r="W22" s="99"/>
      <c r="X22" s="100"/>
      <c r="Y22" s="100">
        <v>5005.8999999999996</v>
      </c>
      <c r="Z22" s="100">
        <v>4331.1620000000003</v>
      </c>
      <c r="AA22" s="100">
        <v>3016.2379999999998</v>
      </c>
      <c r="AB22" s="100">
        <v>1075.941654</v>
      </c>
      <c r="AC22" s="100">
        <v>1010.660223</v>
      </c>
      <c r="AD22" s="100">
        <v>1400.278</v>
      </c>
      <c r="AE22" s="100">
        <v>887.53800000000001</v>
      </c>
      <c r="AF22" s="100">
        <v>311.81900000000002</v>
      </c>
      <c r="AG22" s="100">
        <v>352.03343899999999</v>
      </c>
      <c r="AH22" s="100">
        <v>310.74501900000001</v>
      </c>
      <c r="AI22" s="100">
        <v>425.68018499999999</v>
      </c>
      <c r="AJ22" s="100">
        <v>395.68599999999998</v>
      </c>
      <c r="AK22" s="100">
        <v>583.88499999999999</v>
      </c>
      <c r="AL22" s="100">
        <v>223.45400000000001</v>
      </c>
      <c r="AM22" s="100">
        <v>126.039</v>
      </c>
      <c r="AN22" s="100">
        <v>154.71504300000001</v>
      </c>
      <c r="AO22" s="100">
        <v>160.95809399999999</v>
      </c>
      <c r="AP22" s="100">
        <v>142.172697</v>
      </c>
      <c r="AQ22" s="100">
        <v>183.12700000000001</v>
      </c>
      <c r="AR22" s="100">
        <v>891.17499999999995</v>
      </c>
      <c r="AS22" s="100">
        <v>477.73899999999998</v>
      </c>
      <c r="AT22" s="100">
        <v>119.38213399999999</v>
      </c>
      <c r="AU22" s="100">
        <v>123.776184</v>
      </c>
      <c r="AV22" s="100">
        <v>130.21585099999999</v>
      </c>
      <c r="AW22" s="100">
        <v>230.32362000000001</v>
      </c>
      <c r="AX22" s="100">
        <v>238.15795600000001</v>
      </c>
      <c r="AY22" s="100">
        <v>616.39499999999998</v>
      </c>
      <c r="AZ22" s="100">
        <v>546.70899999999995</v>
      </c>
      <c r="BA22" s="100">
        <v>321.25235500000002</v>
      </c>
      <c r="BB22" s="100">
        <v>65.721072000000007</v>
      </c>
      <c r="BC22" s="100">
        <v>94.913236999999995</v>
      </c>
      <c r="BD22" s="100">
        <v>147.37616299999999</v>
      </c>
      <c r="BE22" s="100">
        <v>160.728669</v>
      </c>
      <c r="BF22" s="100">
        <v>1152.8579999999999</v>
      </c>
      <c r="BG22" s="100">
        <v>1154.9705329999999</v>
      </c>
      <c r="BH22" s="100">
        <v>1259.2834029999999</v>
      </c>
      <c r="BI22" s="100">
        <v>1146.593625</v>
      </c>
      <c r="BJ22" s="100">
        <v>1164.3340000000001</v>
      </c>
      <c r="BK22" s="100">
        <v>1244.45</v>
      </c>
      <c r="BL22" s="100">
        <v>3293.2840000000001</v>
      </c>
      <c r="BM22" s="100">
        <v>3423.246615</v>
      </c>
      <c r="BN22" s="100">
        <v>3514.890821</v>
      </c>
      <c r="BO22" s="100">
        <v>3726.572424</v>
      </c>
      <c r="BP22" s="100">
        <v>4009.9650000000001</v>
      </c>
      <c r="BQ22" s="98">
        <v>4148.3190000000004</v>
      </c>
      <c r="BR22" s="101"/>
      <c r="BS22" s="101"/>
    </row>
    <row r="23" spans="1:71" x14ac:dyDescent="0.2">
      <c r="A23" s="33" t="s">
        <v>42</v>
      </c>
      <c r="B23" s="26">
        <v>43216.757233796299</v>
      </c>
      <c r="C23" s="28">
        <v>2309.4444444444443</v>
      </c>
      <c r="D23" s="28">
        <v>2265.9290000000001</v>
      </c>
      <c r="E23" s="28">
        <v>2416.7259999999997</v>
      </c>
      <c r="F23" s="28">
        <v>1636.9749999999999</v>
      </c>
      <c r="G23" s="29">
        <v>0.38421722995158758</v>
      </c>
      <c r="H23" s="29">
        <v>-6.2397226661193517E-2</v>
      </c>
      <c r="I23" s="28">
        <v>275.44444444444446</v>
      </c>
      <c r="J23" s="28">
        <v>278.68599999999998</v>
      </c>
      <c r="K23" s="28">
        <v>225.95499999999993</v>
      </c>
      <c r="L23" s="28">
        <v>208.577</v>
      </c>
      <c r="M23" s="29">
        <v>0.33613006227915831</v>
      </c>
      <c r="N23" s="29">
        <v>0.23336947622314197</v>
      </c>
      <c r="O23" s="27">
        <v>224.55555555555554</v>
      </c>
      <c r="P23" s="28">
        <v>240.89400000000001</v>
      </c>
      <c r="Q23" s="28">
        <v>254.90300000000002</v>
      </c>
      <c r="R23" s="28">
        <v>160.78100000000001</v>
      </c>
      <c r="S23" s="29">
        <v>0.4982740497944409</v>
      </c>
      <c r="T23" s="29">
        <v>-5.4958160555191649E-2</v>
      </c>
      <c r="U23" s="99"/>
      <c r="V23" s="99"/>
      <c r="W23" s="99"/>
      <c r="X23" s="100"/>
      <c r="Y23" s="100">
        <v>5768.3</v>
      </c>
      <c r="Z23" s="100">
        <v>7487.1329999999998</v>
      </c>
      <c r="AA23" s="100">
        <v>4737.3969999999999</v>
      </c>
      <c r="AB23" s="100">
        <v>1707.3219999999999</v>
      </c>
      <c r="AC23" s="100">
        <v>1726.11</v>
      </c>
      <c r="AD23" s="100">
        <v>1028.4349999999999</v>
      </c>
      <c r="AE23" s="100">
        <v>653.54499999999996</v>
      </c>
      <c r="AF23" s="100">
        <v>265.68299999999999</v>
      </c>
      <c r="AG23" s="100">
        <v>233.15299999999999</v>
      </c>
      <c r="AH23" s="100">
        <v>233.667</v>
      </c>
      <c r="AI23" s="100">
        <v>295.93200000000002</v>
      </c>
      <c r="AJ23" s="100">
        <v>340.88200000000001</v>
      </c>
      <c r="AK23" s="100">
        <v>656.55</v>
      </c>
      <c r="AL23" s="100">
        <v>356.94200000000001</v>
      </c>
      <c r="AM23" s="100">
        <v>173.9</v>
      </c>
      <c r="AN23" s="100">
        <v>145.47300000000001</v>
      </c>
      <c r="AO23" s="100">
        <v>149.23099999999999</v>
      </c>
      <c r="AP23" s="100">
        <v>187.946</v>
      </c>
      <c r="AQ23" s="100">
        <v>235.53200000000001</v>
      </c>
      <c r="AR23" s="100">
        <v>793.54499999999996</v>
      </c>
      <c r="AS23" s="100">
        <v>471.33800000000002</v>
      </c>
      <c r="AT23" s="100">
        <v>93.688999999999993</v>
      </c>
      <c r="AU23" s="100">
        <v>41.006</v>
      </c>
      <c r="AV23" s="100">
        <v>160.53299999999999</v>
      </c>
      <c r="AW23" s="100">
        <v>174.392</v>
      </c>
      <c r="AX23" s="100">
        <v>184.62100000000001</v>
      </c>
      <c r="AY23" s="100">
        <v>771.29899999999998</v>
      </c>
      <c r="AZ23" s="100">
        <v>324.411</v>
      </c>
      <c r="BA23" s="100">
        <v>72.605999999999995</v>
      </c>
      <c r="BB23" s="100">
        <v>-11.512</v>
      </c>
      <c r="BC23" s="100">
        <v>114.43899999999999</v>
      </c>
      <c r="BD23" s="100">
        <v>223.864</v>
      </c>
      <c r="BE23" s="100">
        <v>130.81399999999999</v>
      </c>
      <c r="BF23" s="100">
        <v>-330.58499999999998</v>
      </c>
      <c r="BG23" s="100">
        <v>-1913.009</v>
      </c>
      <c r="BH23" s="100">
        <v>-1766.4079999999999</v>
      </c>
      <c r="BI23" s="100">
        <v>-1730.2049999999999</v>
      </c>
      <c r="BJ23" s="100">
        <v>-2136.2660000000001</v>
      </c>
      <c r="BK23" s="100">
        <v>-2690.3020000000001</v>
      </c>
      <c r="BL23" s="100">
        <v>2349.681</v>
      </c>
      <c r="BM23" s="100">
        <v>2385.8890000000001</v>
      </c>
      <c r="BN23" s="100">
        <v>2570.8490000000002</v>
      </c>
      <c r="BO23" s="100">
        <v>2692.4470000000001</v>
      </c>
      <c r="BP23" s="100">
        <v>2975.7170000000001</v>
      </c>
      <c r="BQ23" s="98">
        <v>3008.806</v>
      </c>
      <c r="BR23" s="101"/>
      <c r="BS23" s="101"/>
    </row>
    <row r="24" spans="1:71" x14ac:dyDescent="0.2">
      <c r="A24" s="33" t="s">
        <v>7</v>
      </c>
      <c r="B24" s="26">
        <v>43216.757835648146</v>
      </c>
      <c r="C24" s="28">
        <v>4708</v>
      </c>
      <c r="D24" s="28">
        <v>3787.7649999999999</v>
      </c>
      <c r="E24" s="28">
        <v>4189.2659999999996</v>
      </c>
      <c r="F24" s="28">
        <v>3189.1869999999999</v>
      </c>
      <c r="G24" s="29">
        <v>0.18768984070234818</v>
      </c>
      <c r="H24" s="29">
        <v>-9.5840416913129833E-2</v>
      </c>
      <c r="I24" s="28" t="s">
        <v>9</v>
      </c>
      <c r="J24" s="28">
        <v>2268.1410000000001</v>
      </c>
      <c r="K24" s="28">
        <v>2153.7139999999999</v>
      </c>
      <c r="L24" s="28">
        <v>1736.127</v>
      </c>
      <c r="M24" s="29">
        <v>0.30643725948620126</v>
      </c>
      <c r="N24" s="29">
        <v>5.3130081338562229E-2</v>
      </c>
      <c r="O24" s="27">
        <v>1656.0288065774762</v>
      </c>
      <c r="P24" s="28">
        <v>1996.251</v>
      </c>
      <c r="Q24" s="28">
        <v>1699.0690000000004</v>
      </c>
      <c r="R24" s="28">
        <v>1525.549</v>
      </c>
      <c r="S24" s="29">
        <v>0.30854597263018091</v>
      </c>
      <c r="T24" s="29">
        <v>0.17490872942770386</v>
      </c>
      <c r="U24" s="99"/>
      <c r="V24" s="99"/>
      <c r="W24" s="99"/>
      <c r="X24" s="100"/>
      <c r="Y24" s="100">
        <v>38262</v>
      </c>
      <c r="Z24" s="100">
        <v>14468.35</v>
      </c>
      <c r="AA24" s="100">
        <v>11096.941999999999</v>
      </c>
      <c r="AB24" s="100">
        <v>3472.471</v>
      </c>
      <c r="AC24" s="100">
        <v>3617.4259999999999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5543.9030000000002</v>
      </c>
      <c r="AN24" s="100">
        <v>5851.57</v>
      </c>
      <c r="AO24" s="100">
        <v>6162.9189999999999</v>
      </c>
      <c r="AP24" s="100">
        <v>6539.4709999999995</v>
      </c>
      <c r="AQ24" s="100">
        <v>6633.6689999999999</v>
      </c>
      <c r="AR24" s="100">
        <v>0</v>
      </c>
      <c r="AS24" s="100">
        <v>0</v>
      </c>
      <c r="AT24" s="100">
        <v>66.382999999999996</v>
      </c>
      <c r="AU24" s="100">
        <v>69.349999999999994</v>
      </c>
      <c r="AV24" s="100">
        <v>221104.193</v>
      </c>
      <c r="AW24" s="100">
        <v>78.513000000000005</v>
      </c>
      <c r="AX24" s="100">
        <v>77.433000000000007</v>
      </c>
      <c r="AY24" s="100">
        <v>6343.92</v>
      </c>
      <c r="AZ24" s="100">
        <v>5070.549</v>
      </c>
      <c r="BA24" s="100">
        <v>507.37299999999999</v>
      </c>
      <c r="BB24" s="100">
        <v>282.678</v>
      </c>
      <c r="BC24" s="100">
        <v>127.709</v>
      </c>
      <c r="BD24" s="100">
        <v>210.791</v>
      </c>
      <c r="BE24" s="100">
        <v>222.75899999999999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35539.08</v>
      </c>
      <c r="BM24" s="100">
        <v>36368.716999999997</v>
      </c>
      <c r="BN24" s="100">
        <v>38008.04</v>
      </c>
      <c r="BO24" s="100">
        <v>39549.624000000003</v>
      </c>
      <c r="BP24" s="100">
        <v>41331.21</v>
      </c>
      <c r="BQ24" s="98">
        <v>42385.006999999998</v>
      </c>
      <c r="BR24" s="101"/>
      <c r="BS24" s="101"/>
    </row>
    <row r="25" spans="1:71" x14ac:dyDescent="0.2">
      <c r="A25" s="33" t="s">
        <v>186</v>
      </c>
      <c r="B25" s="26">
        <v>43216.757939814815</v>
      </c>
      <c r="C25" s="28" t="s">
        <v>9</v>
      </c>
      <c r="D25" s="28">
        <v>47.715778</v>
      </c>
      <c r="E25" s="28">
        <v>49.443957999999995</v>
      </c>
      <c r="F25" s="28">
        <v>35.357740999999997</v>
      </c>
      <c r="G25" s="29">
        <v>0.34951432558997486</v>
      </c>
      <c r="H25" s="29">
        <v>-3.4952298923965452E-2</v>
      </c>
      <c r="I25" s="28" t="s">
        <v>9</v>
      </c>
      <c r="J25" s="28">
        <v>8.4555209999999992</v>
      </c>
      <c r="K25" s="28">
        <v>4.1710990000000017</v>
      </c>
      <c r="L25" s="28">
        <v>4.2553450000000002</v>
      </c>
      <c r="M25" s="29">
        <v>0.98703536376016499</v>
      </c>
      <c r="N25" s="29">
        <v>1.0271686191097347</v>
      </c>
      <c r="O25" s="27" t="s">
        <v>9</v>
      </c>
      <c r="P25" s="28">
        <v>9.2647080000000006</v>
      </c>
      <c r="Q25" s="28">
        <v>6.0819980000000005</v>
      </c>
      <c r="R25" s="28">
        <v>4.3123469999999999</v>
      </c>
      <c r="S25" s="29">
        <v>1.1484143089598313</v>
      </c>
      <c r="T25" s="29">
        <v>0.52330007342981699</v>
      </c>
      <c r="U25" s="99"/>
      <c r="V25" s="99"/>
      <c r="W25" s="99"/>
      <c r="X25" s="100"/>
      <c r="Y25" s="100">
        <v>384.25</v>
      </c>
      <c r="Z25" s="100">
        <v>161.084307</v>
      </c>
      <c r="AA25" s="100">
        <v>112.484499</v>
      </c>
      <c r="AB25" s="100">
        <v>37.492910000000002</v>
      </c>
      <c r="AC25" s="100">
        <v>38.789698000000001</v>
      </c>
      <c r="AD25" s="100">
        <v>28.580648</v>
      </c>
      <c r="AE25" s="100">
        <v>18.219915</v>
      </c>
      <c r="AF25" s="100">
        <v>4.8188019999999998</v>
      </c>
      <c r="AG25" s="100">
        <v>6.2655630000000002</v>
      </c>
      <c r="AH25" s="100">
        <v>8.9802579999999992</v>
      </c>
      <c r="AI25" s="100">
        <v>8.5160260000000001</v>
      </c>
      <c r="AJ25" s="100">
        <v>9.1922420000000002</v>
      </c>
      <c r="AK25" s="100">
        <v>18.265633000000001</v>
      </c>
      <c r="AL25" s="100">
        <v>12.091265999999999</v>
      </c>
      <c r="AM25" s="100">
        <v>3.2387440000000001</v>
      </c>
      <c r="AN25" s="100">
        <v>4.6214829999999996</v>
      </c>
      <c r="AO25" s="100">
        <v>7.2290479999999997</v>
      </c>
      <c r="AP25" s="100">
        <v>3.1763590000000002</v>
      </c>
      <c r="AQ25" s="100">
        <v>7.4744590000000004</v>
      </c>
      <c r="AR25" s="100">
        <v>22.200292000000001</v>
      </c>
      <c r="AS25" s="100">
        <v>15.859124</v>
      </c>
      <c r="AT25" s="100">
        <v>3.4018899999999999</v>
      </c>
      <c r="AU25" s="100">
        <v>3.8618700000000001</v>
      </c>
      <c r="AV25" s="100">
        <v>5.0155209999999997</v>
      </c>
      <c r="AW25" s="100">
        <v>5.5587669999999996</v>
      </c>
      <c r="AX25" s="100">
        <v>8.2150809999999996</v>
      </c>
      <c r="AY25" s="100">
        <v>21.49456</v>
      </c>
      <c r="AZ25" s="100">
        <v>18.505859999999998</v>
      </c>
      <c r="BA25" s="100">
        <v>2.9401890000000002</v>
      </c>
      <c r="BB25" s="100">
        <v>2.711643</v>
      </c>
      <c r="BC25" s="100">
        <v>10.116977</v>
      </c>
      <c r="BD25" s="100">
        <v>4.3207550000000001</v>
      </c>
      <c r="BE25" s="100">
        <v>6.7794619999999997</v>
      </c>
      <c r="BF25" s="100">
        <v>-29.369202000000001</v>
      </c>
      <c r="BG25" s="100">
        <v>-26.666598</v>
      </c>
      <c r="BH25" s="100">
        <v>-21.91058</v>
      </c>
      <c r="BI25" s="100">
        <v>-33.184857999999998</v>
      </c>
      <c r="BJ25" s="100">
        <v>-32.248018999999999</v>
      </c>
      <c r="BK25" s="100">
        <v>-33.842664999999997</v>
      </c>
      <c r="BL25" s="100">
        <v>58.342652000000001</v>
      </c>
      <c r="BM25" s="100">
        <v>62.654998999999997</v>
      </c>
      <c r="BN25" s="100">
        <v>52.127890999999998</v>
      </c>
      <c r="BO25" s="100">
        <v>58.907350999999998</v>
      </c>
      <c r="BP25" s="100">
        <v>64.702860999999999</v>
      </c>
      <c r="BQ25" s="98">
        <v>73.967568999999997</v>
      </c>
      <c r="BR25" s="101"/>
      <c r="BS25" s="101"/>
    </row>
    <row r="26" spans="1:71" ht="15" customHeight="1" x14ac:dyDescent="0.2">
      <c r="A26" s="33" t="s">
        <v>128</v>
      </c>
      <c r="B26" s="26">
        <v>43216.75849537037</v>
      </c>
      <c r="C26" s="28" t="s">
        <v>146</v>
      </c>
      <c r="D26" s="28">
        <v>82.051173000000006</v>
      </c>
      <c r="E26" s="28">
        <v>65.955604999999991</v>
      </c>
      <c r="F26" s="28">
        <v>46.760086000000001</v>
      </c>
      <c r="G26" s="29">
        <v>0.75472673424937686</v>
      </c>
      <c r="H26" s="29">
        <v>0.2440363938743344</v>
      </c>
      <c r="I26" s="28" t="s">
        <v>146</v>
      </c>
      <c r="J26" s="28">
        <v>82.057591000000002</v>
      </c>
      <c r="K26" s="28">
        <v>65.887924999999996</v>
      </c>
      <c r="L26" s="28">
        <v>46.731986999999997</v>
      </c>
      <c r="M26" s="29">
        <v>0.755919152335637</v>
      </c>
      <c r="N26" s="29">
        <v>0.24541167444565914</v>
      </c>
      <c r="O26" s="27">
        <v>49.666666666666664</v>
      </c>
      <c r="P26" s="28">
        <v>51.256962999999999</v>
      </c>
      <c r="Q26" s="28">
        <v>41.150846000000001</v>
      </c>
      <c r="R26" s="28">
        <v>27.402609000000002</v>
      </c>
      <c r="S26" s="29">
        <v>0.87051397186304391</v>
      </c>
      <c r="T26" s="29">
        <v>0.2455871016600728</v>
      </c>
      <c r="U26" s="99"/>
      <c r="V26" s="99"/>
      <c r="W26" s="99"/>
      <c r="X26" s="100"/>
      <c r="Y26" s="100">
        <v>1309.68</v>
      </c>
      <c r="Z26" s="100">
        <v>292.44363199999998</v>
      </c>
      <c r="AA26" s="100">
        <v>201.63696400000001</v>
      </c>
      <c r="AB26" s="100">
        <v>125.394071</v>
      </c>
      <c r="AC26" s="100">
        <v>123.93291499999999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39.842865000000003</v>
      </c>
      <c r="AN26" s="100">
        <v>43.027512999999999</v>
      </c>
      <c r="AO26" s="100">
        <v>42.437558000000003</v>
      </c>
      <c r="AP26" s="100">
        <v>46.544719000000001</v>
      </c>
      <c r="AQ26" s="100">
        <v>46.159801000000002</v>
      </c>
      <c r="AR26" s="100">
        <v>0</v>
      </c>
      <c r="AS26" s="100">
        <v>0</v>
      </c>
      <c r="AT26" s="100">
        <v>13.119263999999999</v>
      </c>
      <c r="AU26" s="100">
        <v>-6.2812919999999997</v>
      </c>
      <c r="AV26" s="100">
        <v>3.8951989999999999</v>
      </c>
      <c r="AW26" s="100">
        <v>4.3231659999999996</v>
      </c>
      <c r="AX26" s="100">
        <v>4.6363729999999999</v>
      </c>
      <c r="AY26" s="100">
        <v>126.986683</v>
      </c>
      <c r="AZ26" s="100">
        <v>57.154561999999999</v>
      </c>
      <c r="BA26" s="100">
        <v>1965.518971</v>
      </c>
      <c r="BB26" s="100">
        <v>1983.3298110000001</v>
      </c>
      <c r="BC26" s="100">
        <v>2000.10904</v>
      </c>
      <c r="BD26" s="100">
        <v>2307.7930660000002</v>
      </c>
      <c r="BE26" s="100">
        <v>2436.4633370000001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493.89501899999999</v>
      </c>
      <c r="BM26" s="100">
        <v>430.89717300000001</v>
      </c>
      <c r="BN26" s="100">
        <v>467.186216</v>
      </c>
      <c r="BO26" s="100">
        <v>587.11247100000003</v>
      </c>
      <c r="BP26" s="100">
        <v>629.10256500000003</v>
      </c>
      <c r="BQ26" s="98">
        <v>570.60920199999998</v>
      </c>
      <c r="BR26" s="101"/>
      <c r="BS26" s="101"/>
    </row>
    <row r="27" spans="1:71" x14ac:dyDescent="0.2">
      <c r="A27" s="33" t="s">
        <v>25</v>
      </c>
      <c r="B27" s="26">
        <v>43216.759583333333</v>
      </c>
      <c r="C27" s="28">
        <v>6898.9984611419923</v>
      </c>
      <c r="D27" s="28">
        <v>7282.01</v>
      </c>
      <c r="E27" s="28">
        <v>8203.0499999999993</v>
      </c>
      <c r="F27" s="28">
        <v>5394.8770000000004</v>
      </c>
      <c r="G27" s="29">
        <v>0.34980093151335967</v>
      </c>
      <c r="H27" s="29">
        <v>-0.11228018846648491</v>
      </c>
      <c r="I27" s="28">
        <v>546.28571428571433</v>
      </c>
      <c r="J27" s="28">
        <v>593.83699999999999</v>
      </c>
      <c r="K27" s="28">
        <v>594.67700000000013</v>
      </c>
      <c r="L27" s="28">
        <v>437.065</v>
      </c>
      <c r="M27" s="29">
        <v>0.35869264297072512</v>
      </c>
      <c r="N27" s="29">
        <v>-1.4125315087015755E-3</v>
      </c>
      <c r="O27" s="27">
        <v>371.18992266912727</v>
      </c>
      <c r="P27" s="28">
        <v>432.26499999999999</v>
      </c>
      <c r="Q27" s="28">
        <v>510.11899999999991</v>
      </c>
      <c r="R27" s="28">
        <v>272.26799999999997</v>
      </c>
      <c r="S27" s="29">
        <v>0.5876452612866736</v>
      </c>
      <c r="T27" s="29">
        <v>-0.15261929079293246</v>
      </c>
      <c r="U27" s="99"/>
      <c r="V27" s="99"/>
      <c r="W27" s="99"/>
      <c r="X27" s="100"/>
      <c r="Y27" s="100">
        <v>19738.6875</v>
      </c>
      <c r="Z27" s="100">
        <v>25341.29</v>
      </c>
      <c r="AA27" s="100">
        <v>18289.107</v>
      </c>
      <c r="AB27" s="100">
        <v>6257.730963</v>
      </c>
      <c r="AC27" s="100">
        <v>5485.6320370000003</v>
      </c>
      <c r="AD27" s="100">
        <v>2637.1950000000002</v>
      </c>
      <c r="AE27" s="100">
        <v>2086.0619999999999</v>
      </c>
      <c r="AF27" s="100">
        <v>552.30999999999995</v>
      </c>
      <c r="AG27" s="100">
        <v>619.59566600000005</v>
      </c>
      <c r="AH27" s="100">
        <v>628.08299999999997</v>
      </c>
      <c r="AI27" s="100">
        <v>837.20600000000002</v>
      </c>
      <c r="AJ27" s="100">
        <v>757.32100000000003</v>
      </c>
      <c r="AK27" s="100">
        <v>1526.22</v>
      </c>
      <c r="AL27" s="100">
        <v>1028.914</v>
      </c>
      <c r="AM27" s="100">
        <v>319.08999999999997</v>
      </c>
      <c r="AN27" s="100">
        <v>358.78554800000001</v>
      </c>
      <c r="AO27" s="100">
        <v>374.16300000000001</v>
      </c>
      <c r="AP27" s="100">
        <v>474.18099999999998</v>
      </c>
      <c r="AQ27" s="100">
        <v>465.67500000000001</v>
      </c>
      <c r="AR27" s="100">
        <v>1999.8440000000001</v>
      </c>
      <c r="AS27" s="100">
        <v>1485.3009999999999</v>
      </c>
      <c r="AT27" s="100">
        <v>390.81914499999999</v>
      </c>
      <c r="AU27" s="100">
        <v>312.867954</v>
      </c>
      <c r="AV27" s="100">
        <v>419.23599999999999</v>
      </c>
      <c r="AW27" s="100">
        <v>476.74107500000002</v>
      </c>
      <c r="AX27" s="100">
        <v>491.36092500000001</v>
      </c>
      <c r="AY27" s="100">
        <v>1489.9829999999999</v>
      </c>
      <c r="AZ27" s="100">
        <v>955.30799999999999</v>
      </c>
      <c r="BA27" s="100">
        <v>261.05216100000001</v>
      </c>
      <c r="BB27" s="100">
        <v>173.91900000000001</v>
      </c>
      <c r="BC27" s="100">
        <v>317.286</v>
      </c>
      <c r="BD27" s="100">
        <v>361.64989500000001</v>
      </c>
      <c r="BE27" s="100">
        <v>345.94600000000003</v>
      </c>
      <c r="BF27" s="100">
        <v>1663.097</v>
      </c>
      <c r="BG27" s="100">
        <v>1706.443448</v>
      </c>
      <c r="BH27" s="100">
        <v>1838.971274</v>
      </c>
      <c r="BI27" s="100">
        <v>2031.9159999999999</v>
      </c>
      <c r="BJ27" s="100">
        <v>1798.1020000000001</v>
      </c>
      <c r="BK27" s="100">
        <v>2025.3679999999999</v>
      </c>
      <c r="BL27" s="100">
        <v>3163.6190000000001</v>
      </c>
      <c r="BM27" s="100">
        <v>2973.5255189999998</v>
      </c>
      <c r="BN27" s="100">
        <v>3331.6907200000001</v>
      </c>
      <c r="BO27" s="100">
        <v>3638.319</v>
      </c>
      <c r="BP27" s="100">
        <v>3695.8589999999999</v>
      </c>
      <c r="BQ27" s="98">
        <v>3227.384</v>
      </c>
      <c r="BR27" s="101"/>
      <c r="BS27" s="101"/>
    </row>
    <row r="28" spans="1:71" x14ac:dyDescent="0.2">
      <c r="A28" s="33" t="s">
        <v>104</v>
      </c>
      <c r="B28" s="26">
        <v>43216.76</v>
      </c>
      <c r="C28" s="28">
        <v>675.83333333333337</v>
      </c>
      <c r="D28" s="28">
        <v>700.93499999999995</v>
      </c>
      <c r="E28" s="28">
        <v>757.66159900000002</v>
      </c>
      <c r="F28" s="28">
        <v>592.48</v>
      </c>
      <c r="G28" s="29">
        <v>0.18305259249257344</v>
      </c>
      <c r="H28" s="29">
        <v>-7.4870627038338355E-2</v>
      </c>
      <c r="I28" s="28">
        <v>175.83333333333334</v>
      </c>
      <c r="J28" s="28">
        <v>184.81</v>
      </c>
      <c r="K28" s="28">
        <v>157.55577499999998</v>
      </c>
      <c r="L28" s="28">
        <v>162.226</v>
      </c>
      <c r="M28" s="29">
        <v>0.13921319640501517</v>
      </c>
      <c r="N28" s="29">
        <v>0.17298144101668145</v>
      </c>
      <c r="O28" s="27">
        <v>206</v>
      </c>
      <c r="P28" s="28">
        <v>238.511</v>
      </c>
      <c r="Q28" s="28">
        <v>238.47965799999997</v>
      </c>
      <c r="R28" s="28">
        <v>167.95</v>
      </c>
      <c r="S28" s="29">
        <v>0.42013099136647813</v>
      </c>
      <c r="T28" s="29">
        <v>1.3142420725897885E-4</v>
      </c>
      <c r="U28" s="99"/>
      <c r="V28" s="99"/>
      <c r="W28" s="99"/>
      <c r="X28" s="100"/>
      <c r="Y28" s="100">
        <v>4590</v>
      </c>
      <c r="Z28" s="100">
        <v>2451.2919999999999</v>
      </c>
      <c r="AA28" s="100">
        <v>2067.6999999999998</v>
      </c>
      <c r="AB28" s="100">
        <v>529.93477299999995</v>
      </c>
      <c r="AC28" s="100">
        <v>571.21562800000004</v>
      </c>
      <c r="AD28" s="100">
        <v>853.92899999999997</v>
      </c>
      <c r="AE28" s="100">
        <v>673.12699999999995</v>
      </c>
      <c r="AF28" s="100">
        <v>219.89</v>
      </c>
      <c r="AG28" s="100">
        <v>172.26684399999999</v>
      </c>
      <c r="AH28" s="100">
        <v>171.40484799999999</v>
      </c>
      <c r="AI28" s="100">
        <v>323.42622799999998</v>
      </c>
      <c r="AJ28" s="100">
        <v>259.68099999999998</v>
      </c>
      <c r="AK28" s="100">
        <v>480.29399999999998</v>
      </c>
      <c r="AL28" s="100">
        <v>416.12400000000002</v>
      </c>
      <c r="AM28" s="100">
        <v>129.27500000000001</v>
      </c>
      <c r="AN28" s="100">
        <v>112.719173</v>
      </c>
      <c r="AO28" s="100">
        <v>115.87854</v>
      </c>
      <c r="AP28" s="100">
        <v>122.421396</v>
      </c>
      <c r="AQ28" s="100">
        <v>149.85499999999999</v>
      </c>
      <c r="AR28" s="100">
        <v>615.91499999999996</v>
      </c>
      <c r="AS28" s="100">
        <v>514.00699999999995</v>
      </c>
      <c r="AT28" s="100">
        <v>119.19714999999999</v>
      </c>
      <c r="AU28" s="100">
        <v>135.80963600000001</v>
      </c>
      <c r="AV28" s="100">
        <v>141.780947</v>
      </c>
      <c r="AW28" s="100">
        <v>145.947608</v>
      </c>
      <c r="AX28" s="100">
        <v>150.18561700000001</v>
      </c>
      <c r="AY28" s="100">
        <v>661.08699999999999</v>
      </c>
      <c r="AZ28" s="100">
        <v>575.80499999999995</v>
      </c>
      <c r="BA28" s="100">
        <v>111.04415400000001</v>
      </c>
      <c r="BB28" s="100">
        <v>132.57047299999999</v>
      </c>
      <c r="BC28" s="100">
        <v>245.460498</v>
      </c>
      <c r="BD28" s="100">
        <v>115.830753</v>
      </c>
      <c r="BE28" s="100">
        <v>139.04818299999999</v>
      </c>
      <c r="BF28" s="100">
        <v>-686.51199999999994</v>
      </c>
      <c r="BG28" s="100">
        <v>-618.42573700000003</v>
      </c>
      <c r="BH28" s="100">
        <v>-570.41696100000001</v>
      </c>
      <c r="BI28" s="100">
        <v>-458.08995700000003</v>
      </c>
      <c r="BJ28" s="100">
        <v>-498.21</v>
      </c>
      <c r="BK28" s="100">
        <v>-623.721</v>
      </c>
      <c r="BL28" s="100">
        <v>2598.7359999999999</v>
      </c>
      <c r="BM28" s="100">
        <v>2600.4592520000001</v>
      </c>
      <c r="BN28" s="100">
        <v>2735.5672049999998</v>
      </c>
      <c r="BO28" s="100">
        <v>2908.078927</v>
      </c>
      <c r="BP28" s="100">
        <v>3187.9250000000002</v>
      </c>
      <c r="BQ28" s="98">
        <v>3265.6770000000001</v>
      </c>
      <c r="BR28" s="101"/>
      <c r="BS28" s="101"/>
    </row>
    <row r="29" spans="1:71" x14ac:dyDescent="0.2">
      <c r="A29" s="33" t="s">
        <v>14</v>
      </c>
      <c r="B29" s="26">
        <v>43216.761643518519</v>
      </c>
      <c r="C29" s="28">
        <v>5297.2236823740004</v>
      </c>
      <c r="D29" s="28">
        <v>5419.8689999999997</v>
      </c>
      <c r="E29" s="28">
        <v>5405.4980000000014</v>
      </c>
      <c r="F29" s="28">
        <v>4214.0410000000002</v>
      </c>
      <c r="G29" s="29">
        <v>0.28614529379282239</v>
      </c>
      <c r="H29" s="29">
        <v>2.6585894583621705E-3</v>
      </c>
      <c r="I29" s="28">
        <v>1657.3636363636363</v>
      </c>
      <c r="J29" s="28">
        <v>1710.4870000000001</v>
      </c>
      <c r="K29" s="28">
        <v>1699.2979999999998</v>
      </c>
      <c r="L29" s="28">
        <v>1336.029</v>
      </c>
      <c r="M29" s="29">
        <v>0.28027685027795068</v>
      </c>
      <c r="N29" s="29">
        <v>6.5844837103323783E-3</v>
      </c>
      <c r="O29" s="27">
        <v>1145.5978886336288</v>
      </c>
      <c r="P29" s="28">
        <v>1063.2470000000001</v>
      </c>
      <c r="Q29" s="28">
        <v>1192.1890000000003</v>
      </c>
      <c r="R29" s="28">
        <v>930.11</v>
      </c>
      <c r="S29" s="29">
        <v>0.14314113384438398</v>
      </c>
      <c r="T29" s="29">
        <v>-0.10815566994830539</v>
      </c>
      <c r="U29" s="99"/>
      <c r="V29" s="99"/>
      <c r="W29" s="99"/>
      <c r="X29" s="100"/>
      <c r="Y29" s="100">
        <v>36855</v>
      </c>
      <c r="Z29" s="100">
        <v>18643.914000000001</v>
      </c>
      <c r="AA29" s="100">
        <v>11636.504000000001</v>
      </c>
      <c r="AB29" s="100">
        <v>4661.4179999999997</v>
      </c>
      <c r="AC29" s="100">
        <v>4362.9570000000003</v>
      </c>
      <c r="AD29" s="100">
        <v>5162.9539999999997</v>
      </c>
      <c r="AE29" s="100">
        <v>2470.1790000000001</v>
      </c>
      <c r="AF29" s="100">
        <v>1282.7329999999999</v>
      </c>
      <c r="AG29" s="100">
        <v>1151.5329999999999</v>
      </c>
      <c r="AH29" s="100">
        <v>1106.2380000000001</v>
      </c>
      <c r="AI29" s="100">
        <v>1645.4680000000001</v>
      </c>
      <c r="AJ29" s="100">
        <v>1687.55</v>
      </c>
      <c r="AK29" s="100">
        <v>4663.1559999999999</v>
      </c>
      <c r="AL29" s="100">
        <v>2029.6010000000001</v>
      </c>
      <c r="AM29" s="100">
        <v>1159.1849999999999</v>
      </c>
      <c r="AN29" s="100">
        <v>1026.7170000000001</v>
      </c>
      <c r="AO29" s="100">
        <v>989.68100000000004</v>
      </c>
      <c r="AP29" s="100">
        <v>1510.5909999999999</v>
      </c>
      <c r="AQ29" s="100">
        <v>1530.588</v>
      </c>
      <c r="AR29" s="100">
        <v>5382.8509999999997</v>
      </c>
      <c r="AS29" s="100">
        <v>2687.38</v>
      </c>
      <c r="AT29" s="100">
        <v>558.58699999999999</v>
      </c>
      <c r="AU29" s="100">
        <v>808.11</v>
      </c>
      <c r="AV29" s="100">
        <v>1016.421</v>
      </c>
      <c r="AW29" s="100">
        <v>1185.54</v>
      </c>
      <c r="AX29" s="100">
        <v>1161.9839999999999</v>
      </c>
      <c r="AY29" s="100">
        <v>3753.7550000000001</v>
      </c>
      <c r="AZ29" s="100">
        <v>1516.4380000000001</v>
      </c>
      <c r="BA29" s="100">
        <v>317.98099999999999</v>
      </c>
      <c r="BB29" s="100">
        <v>495.84399999999999</v>
      </c>
      <c r="BC29" s="100">
        <v>538.66800000000001</v>
      </c>
      <c r="BD29" s="100">
        <v>867.38400000000001</v>
      </c>
      <c r="BE29" s="100">
        <v>792.16499999999996</v>
      </c>
      <c r="BF29" s="100">
        <v>-667.423</v>
      </c>
      <c r="BG29" s="100">
        <v>-1027.703</v>
      </c>
      <c r="BH29" s="100">
        <v>-225.464</v>
      </c>
      <c r="BI29" s="100">
        <v>-1447.607</v>
      </c>
      <c r="BJ29" s="100">
        <v>-2545.0120000000002</v>
      </c>
      <c r="BK29" s="100">
        <v>-4321.6289999999999</v>
      </c>
      <c r="BL29" s="100">
        <v>15207.669</v>
      </c>
      <c r="BM29" s="100">
        <v>15204.573</v>
      </c>
      <c r="BN29" s="100">
        <v>15484.627</v>
      </c>
      <c r="BO29" s="100">
        <v>16459.712</v>
      </c>
      <c r="BP29" s="100">
        <v>18684.383000000002</v>
      </c>
      <c r="BQ29" s="98">
        <v>17818.09</v>
      </c>
      <c r="BR29" s="101"/>
      <c r="BS29" s="101"/>
    </row>
    <row r="30" spans="1:71" x14ac:dyDescent="0.2">
      <c r="A30" s="33" t="s">
        <v>66</v>
      </c>
      <c r="B30" s="26">
        <v>43216.765104166669</v>
      </c>
      <c r="C30" s="28">
        <v>553.66666666666663</v>
      </c>
      <c r="D30" s="28">
        <v>545.05399999999997</v>
      </c>
      <c r="E30" s="28">
        <v>713.34707600000002</v>
      </c>
      <c r="F30" s="28">
        <v>533.56100000000004</v>
      </c>
      <c r="G30" s="29">
        <v>2.1540180035647172E-2</v>
      </c>
      <c r="H30" s="29">
        <v>-0.23592032779286254</v>
      </c>
      <c r="I30" s="28">
        <v>127.16666666666667</v>
      </c>
      <c r="J30" s="28">
        <v>136.35900000000001</v>
      </c>
      <c r="K30" s="28">
        <v>169.40244200000001</v>
      </c>
      <c r="L30" s="28">
        <v>109.163</v>
      </c>
      <c r="M30" s="29">
        <v>0.24913203191557587</v>
      </c>
      <c r="N30" s="29">
        <v>-0.19505882919916817</v>
      </c>
      <c r="O30" s="27">
        <v>39.833333333333336</v>
      </c>
      <c r="P30" s="28">
        <v>63.64</v>
      </c>
      <c r="Q30" s="28">
        <v>14.019577999999996</v>
      </c>
      <c r="R30" s="28">
        <v>43.317</v>
      </c>
      <c r="S30" s="29">
        <v>0.46916914837130919</v>
      </c>
      <c r="T30" s="29">
        <v>3.5393663061755509</v>
      </c>
      <c r="U30" s="99"/>
      <c r="V30" s="99"/>
      <c r="W30" s="99"/>
      <c r="X30" s="100"/>
      <c r="Y30" s="100">
        <v>2062.5000005500001</v>
      </c>
      <c r="Z30" s="100">
        <v>2410.837</v>
      </c>
      <c r="AA30" s="100">
        <v>1830.0440000000001</v>
      </c>
      <c r="AB30" s="100">
        <v>583.92720499999996</v>
      </c>
      <c r="AC30" s="100">
        <v>580.00171899999998</v>
      </c>
      <c r="AD30" s="100">
        <v>670.64300000000003</v>
      </c>
      <c r="AE30" s="100">
        <v>456.64699999999999</v>
      </c>
      <c r="AF30" s="100">
        <v>139.084</v>
      </c>
      <c r="AG30" s="100">
        <v>145.73833300000001</v>
      </c>
      <c r="AH30" s="100">
        <v>153.37507299999999</v>
      </c>
      <c r="AI30" s="100">
        <v>251.43229400000001</v>
      </c>
      <c r="AJ30" s="100">
        <v>165.72399999999999</v>
      </c>
      <c r="AK30" s="100">
        <v>245.785</v>
      </c>
      <c r="AL30" s="100">
        <v>95.271000000000001</v>
      </c>
      <c r="AM30" s="100">
        <v>37.466999999999999</v>
      </c>
      <c r="AN30" s="100">
        <v>51.012633999999998</v>
      </c>
      <c r="AO30" s="100">
        <v>65.753750999999994</v>
      </c>
      <c r="AP30" s="100">
        <v>91.550747000000001</v>
      </c>
      <c r="AQ30" s="100">
        <v>58.113999999999997</v>
      </c>
      <c r="AR30" s="100">
        <v>542.25</v>
      </c>
      <c r="AS30" s="100">
        <v>340.03800000000001</v>
      </c>
      <c r="AT30" s="100">
        <v>96.005747999999997</v>
      </c>
      <c r="AU30" s="100">
        <v>113.36830500000001</v>
      </c>
      <c r="AV30" s="100">
        <v>70.923738999999998</v>
      </c>
      <c r="AW30" s="100">
        <v>123.898314</v>
      </c>
      <c r="AX30" s="100">
        <v>139.78624400000001</v>
      </c>
      <c r="AY30" s="100">
        <v>181.31700000000001</v>
      </c>
      <c r="AZ30" s="100">
        <v>456.858</v>
      </c>
      <c r="BA30" s="100">
        <v>129.31383700000001</v>
      </c>
      <c r="BB30" s="100">
        <v>36.581327999999999</v>
      </c>
      <c r="BC30" s="100">
        <v>37.569896999999997</v>
      </c>
      <c r="BD30" s="100">
        <v>70.954103000000003</v>
      </c>
      <c r="BE30" s="100">
        <v>55.581532000000003</v>
      </c>
      <c r="BF30" s="100">
        <v>930.68299999999999</v>
      </c>
      <c r="BG30" s="100">
        <v>978.73183400000005</v>
      </c>
      <c r="BH30" s="100">
        <v>840.43888000000004</v>
      </c>
      <c r="BI30" s="100">
        <v>906.46327399999996</v>
      </c>
      <c r="BJ30" s="100">
        <v>1205.357</v>
      </c>
      <c r="BK30" s="100">
        <v>1359.3679999999999</v>
      </c>
      <c r="BL30" s="100">
        <v>1802.7429999999999</v>
      </c>
      <c r="BM30" s="100">
        <v>1797.2182680000001</v>
      </c>
      <c r="BN30" s="100">
        <v>1835.3990899999999</v>
      </c>
      <c r="BO30" s="100">
        <v>1889.28907</v>
      </c>
      <c r="BP30" s="100">
        <v>1892.2629999999999</v>
      </c>
      <c r="BQ30" s="98">
        <v>1878.7619999999999</v>
      </c>
      <c r="BR30" s="101"/>
      <c r="BS30" s="101"/>
    </row>
    <row r="31" spans="1:71" x14ac:dyDescent="0.2">
      <c r="A31" s="33" t="s">
        <v>46</v>
      </c>
      <c r="B31" s="26">
        <v>43216.773692129631</v>
      </c>
      <c r="C31" s="28" t="s">
        <v>9</v>
      </c>
      <c r="D31" s="28">
        <v>557.410573</v>
      </c>
      <c r="E31" s="28">
        <v>515.11395100000004</v>
      </c>
      <c r="F31" s="28">
        <v>420.17255299999999</v>
      </c>
      <c r="G31" s="29">
        <v>0.32662300052711912</v>
      </c>
      <c r="H31" s="29">
        <v>8.2111194849001423E-2</v>
      </c>
      <c r="I31" s="28" t="s">
        <v>9</v>
      </c>
      <c r="J31" s="28">
        <v>69.631456999999997</v>
      </c>
      <c r="K31" s="28">
        <v>57.313018</v>
      </c>
      <c r="L31" s="28">
        <v>52.491275999999999</v>
      </c>
      <c r="M31" s="29">
        <v>0.32653389869966198</v>
      </c>
      <c r="N31" s="29">
        <v>0.21493265282243557</v>
      </c>
      <c r="O31" s="27" t="s">
        <v>9</v>
      </c>
      <c r="P31" s="28">
        <v>41.994779000000001</v>
      </c>
      <c r="Q31" s="28">
        <v>39.850096000000001</v>
      </c>
      <c r="R31" s="28">
        <v>33.991253999999998</v>
      </c>
      <c r="S31" s="29">
        <v>0.23545836231873074</v>
      </c>
      <c r="T31" s="29">
        <v>5.3818766208242108E-2</v>
      </c>
      <c r="U31" s="99"/>
      <c r="V31" s="99"/>
      <c r="W31" s="99"/>
      <c r="X31" s="100"/>
      <c r="Y31" s="100">
        <v>923.4</v>
      </c>
      <c r="Z31" s="100">
        <v>1832.2308419999999</v>
      </c>
      <c r="AA31" s="100">
        <v>1356.670903</v>
      </c>
      <c r="AB31" s="100">
        <v>403.99740400000002</v>
      </c>
      <c r="AC31" s="100">
        <v>492.946934</v>
      </c>
      <c r="AD31" s="100">
        <v>267.526881</v>
      </c>
      <c r="AE31" s="100">
        <v>224.29044500000001</v>
      </c>
      <c r="AF31" s="100">
        <v>79.894642000000005</v>
      </c>
      <c r="AG31" s="100">
        <v>62.693733000000002</v>
      </c>
      <c r="AH31" s="100">
        <v>36.926386999999998</v>
      </c>
      <c r="AI31" s="100">
        <v>89.300421</v>
      </c>
      <c r="AJ31" s="100">
        <v>99.490425000000002</v>
      </c>
      <c r="AK31" s="100">
        <v>127.77126699999999</v>
      </c>
      <c r="AL31" s="100">
        <v>92.446288999999993</v>
      </c>
      <c r="AM31" s="100">
        <v>44.342533000000003</v>
      </c>
      <c r="AN31" s="100">
        <v>33.276448000000002</v>
      </c>
      <c r="AO31" s="100">
        <v>2.7882060000000002</v>
      </c>
      <c r="AP31" s="100">
        <v>48.652382000000003</v>
      </c>
      <c r="AQ31" s="100">
        <v>60.856023999999998</v>
      </c>
      <c r="AR31" s="100">
        <v>161.478926</v>
      </c>
      <c r="AS31" s="100">
        <v>122.898038</v>
      </c>
      <c r="AT31" s="100">
        <v>34.692039000000001</v>
      </c>
      <c r="AU31" s="100">
        <v>28.332241</v>
      </c>
      <c r="AV31" s="100">
        <v>36.618856999999998</v>
      </c>
      <c r="AW31" s="100">
        <v>40.378008000000001</v>
      </c>
      <c r="AX31" s="100">
        <v>11.296624</v>
      </c>
      <c r="AY31" s="100">
        <v>102.275936</v>
      </c>
      <c r="AZ31" s="100">
        <v>45.964989000000003</v>
      </c>
      <c r="BA31" s="100">
        <v>22.831928999999999</v>
      </c>
      <c r="BB31" s="100">
        <v>-13.990803</v>
      </c>
      <c r="BC31" s="100">
        <v>27.169177999999999</v>
      </c>
      <c r="BD31" s="100">
        <v>29.465661000000001</v>
      </c>
      <c r="BE31" s="100">
        <v>-1.031075</v>
      </c>
      <c r="BF31" s="100">
        <v>-37.453792999999997</v>
      </c>
      <c r="BG31" s="100">
        <v>-13.058263999999999</v>
      </c>
      <c r="BH31" s="100">
        <v>45.005079000000002</v>
      </c>
      <c r="BI31" s="100">
        <v>127.756424</v>
      </c>
      <c r="BJ31" s="100">
        <v>57.685639000000002</v>
      </c>
      <c r="BK31" s="100">
        <v>70.267452000000006</v>
      </c>
      <c r="BL31" s="100">
        <v>455.53607599999998</v>
      </c>
      <c r="BM31" s="100">
        <v>480.89384699999999</v>
      </c>
      <c r="BN31" s="100">
        <v>510.359511</v>
      </c>
      <c r="BO31" s="100">
        <v>509.32843500000001</v>
      </c>
      <c r="BP31" s="100">
        <v>548.56262100000004</v>
      </c>
      <c r="BQ31" s="98">
        <v>570.94476499999996</v>
      </c>
      <c r="BR31" s="101"/>
      <c r="BS31" s="101"/>
    </row>
    <row r="32" spans="1:71" x14ac:dyDescent="0.2">
      <c r="A32" s="33" t="s">
        <v>187</v>
      </c>
      <c r="B32" s="26">
        <v>43216.777407407404</v>
      </c>
      <c r="C32" s="28" t="s">
        <v>9</v>
      </c>
      <c r="D32" s="28">
        <v>110.887868</v>
      </c>
      <c r="E32" s="28">
        <v>104.14334599999995</v>
      </c>
      <c r="F32" s="28">
        <v>82.214205000000007</v>
      </c>
      <c r="G32" s="29">
        <v>0.34876774640100194</v>
      </c>
      <c r="H32" s="29">
        <v>6.4761909992790523E-2</v>
      </c>
      <c r="I32" s="28" t="s">
        <v>9</v>
      </c>
      <c r="J32" s="28">
        <v>31.827691999999999</v>
      </c>
      <c r="K32" s="28">
        <v>26.228606999999997</v>
      </c>
      <c r="L32" s="28">
        <v>9.1929490000000005</v>
      </c>
      <c r="M32" s="29">
        <v>2.4621852030289735</v>
      </c>
      <c r="N32" s="29">
        <v>0.21347245013812599</v>
      </c>
      <c r="O32" s="27" t="s">
        <v>9</v>
      </c>
      <c r="P32" s="28">
        <v>2.0943309999999999</v>
      </c>
      <c r="Q32" s="28">
        <v>-12.859504999999999</v>
      </c>
      <c r="R32" s="28">
        <v>-11.001049999999999</v>
      </c>
      <c r="S32" s="29" t="s">
        <v>190</v>
      </c>
      <c r="T32" s="29" t="s">
        <v>190</v>
      </c>
      <c r="U32" s="99"/>
      <c r="V32" s="99"/>
      <c r="W32" s="99"/>
      <c r="X32" s="100"/>
      <c r="Y32" s="100">
        <v>201.37788785000001</v>
      </c>
      <c r="Z32" s="100">
        <v>373.26119899999998</v>
      </c>
      <c r="AA32" s="100">
        <v>361.20023300000003</v>
      </c>
      <c r="AB32" s="100">
        <v>91.359233000000003</v>
      </c>
      <c r="AC32" s="100">
        <v>95.544415000000001</v>
      </c>
      <c r="AD32" s="100">
        <v>101.569965</v>
      </c>
      <c r="AE32" s="100">
        <v>78.789568000000003</v>
      </c>
      <c r="AF32" s="100">
        <v>19.322157000000001</v>
      </c>
      <c r="AG32" s="100">
        <v>22.148454999999998</v>
      </c>
      <c r="AH32" s="100">
        <v>25.952985999999999</v>
      </c>
      <c r="AI32" s="100">
        <v>34.146366999999998</v>
      </c>
      <c r="AJ32" s="100">
        <v>39.281965</v>
      </c>
      <c r="AK32" s="100">
        <v>48.334896000000001</v>
      </c>
      <c r="AL32" s="100">
        <v>17.049737</v>
      </c>
      <c r="AM32" s="100">
        <v>4.9307740000000004</v>
      </c>
      <c r="AN32" s="100">
        <v>7.3818140000000003</v>
      </c>
      <c r="AO32" s="100">
        <v>13.910042000000001</v>
      </c>
      <c r="AP32" s="100">
        <v>22.070222000000001</v>
      </c>
      <c r="AQ32" s="100">
        <v>27.935209</v>
      </c>
      <c r="AR32" s="100">
        <v>65.491698999999997</v>
      </c>
      <c r="AS32" s="100">
        <v>36.223900999999998</v>
      </c>
      <c r="AT32" s="100">
        <v>14.583871</v>
      </c>
      <c r="AU32" s="100">
        <v>5.6681400000000002</v>
      </c>
      <c r="AV32" s="100">
        <v>6.6156180000000004</v>
      </c>
      <c r="AW32" s="100">
        <v>11.618302</v>
      </c>
      <c r="AX32" s="100">
        <v>18.409797000000001</v>
      </c>
      <c r="AY32" s="100">
        <v>7.6719679999999997</v>
      </c>
      <c r="AZ32" s="100">
        <v>-47.234462000000001</v>
      </c>
      <c r="BA32" s="100">
        <v>7.5957730000000003</v>
      </c>
      <c r="BB32" s="100">
        <v>-0.90717199999999998</v>
      </c>
      <c r="BC32" s="100">
        <v>-57.363750000000003</v>
      </c>
      <c r="BD32" s="100">
        <v>10.987536</v>
      </c>
      <c r="BE32" s="100">
        <v>8.825177</v>
      </c>
      <c r="BF32" s="100">
        <v>250.71891500000001</v>
      </c>
      <c r="BG32" s="100">
        <v>242.32000199999999</v>
      </c>
      <c r="BH32" s="100">
        <v>250.45014399999999</v>
      </c>
      <c r="BI32" s="100">
        <v>284.16993200000002</v>
      </c>
      <c r="BJ32" s="100">
        <v>320.08461199999999</v>
      </c>
      <c r="BK32" s="100">
        <v>357.42401999999998</v>
      </c>
      <c r="BL32" s="100">
        <v>51.293581000000003</v>
      </c>
      <c r="BM32" s="100">
        <v>297.53558800000002</v>
      </c>
      <c r="BN32" s="100">
        <v>307.11816499999998</v>
      </c>
      <c r="BO32" s="100">
        <v>314.55069200000003</v>
      </c>
      <c r="BP32" s="100">
        <v>61.306514999999997</v>
      </c>
      <c r="BQ32" s="98">
        <v>60.340828999999999</v>
      </c>
      <c r="BR32" s="101"/>
      <c r="BS32" s="101"/>
    </row>
    <row r="33" spans="1:71" x14ac:dyDescent="0.2">
      <c r="A33" s="33" t="s">
        <v>5</v>
      </c>
      <c r="B33" s="26">
        <v>43216.78398148148</v>
      </c>
      <c r="C33" s="28">
        <v>5279.0012067153575</v>
      </c>
      <c r="D33" s="28">
        <v>5282.2179999999998</v>
      </c>
      <c r="E33" s="28">
        <v>5705.6720000000005</v>
      </c>
      <c r="F33" s="28">
        <v>4634.2539999999999</v>
      </c>
      <c r="G33" s="29">
        <v>0.13982056227388484</v>
      </c>
      <c r="H33" s="29">
        <v>-7.4216323686324914E-2</v>
      </c>
      <c r="I33" s="28">
        <v>485.48218360898335</v>
      </c>
      <c r="J33" s="28">
        <v>517.25800000000004</v>
      </c>
      <c r="K33" s="28">
        <v>428.71600000000012</v>
      </c>
      <c r="L33" s="28">
        <v>459.21300000000002</v>
      </c>
      <c r="M33" s="29">
        <v>0.12640103829813176</v>
      </c>
      <c r="N33" s="29">
        <v>0.20652833110963886</v>
      </c>
      <c r="O33" s="27">
        <v>178.80075631459763</v>
      </c>
      <c r="P33" s="28">
        <v>176.852</v>
      </c>
      <c r="Q33" s="28">
        <v>89.883999999999901</v>
      </c>
      <c r="R33" s="28">
        <v>240.739</v>
      </c>
      <c r="S33" s="29">
        <v>-0.26537868812282184</v>
      </c>
      <c r="T33" s="29">
        <v>0.96755818610653943</v>
      </c>
      <c r="U33" s="99"/>
      <c r="V33" s="99"/>
      <c r="W33" s="99"/>
      <c r="X33" s="100"/>
      <c r="Y33" s="100">
        <v>11514.408613199999</v>
      </c>
      <c r="Z33" s="100">
        <v>20840.613000000001</v>
      </c>
      <c r="AA33" s="100">
        <v>16096.172</v>
      </c>
      <c r="AB33" s="100">
        <v>5061.0770000000002</v>
      </c>
      <c r="AC33" s="100">
        <v>5439.61</v>
      </c>
      <c r="AD33" s="100">
        <v>6506.1989999999996</v>
      </c>
      <c r="AE33" s="100">
        <v>5339.56</v>
      </c>
      <c r="AF33" s="100">
        <v>1477.922</v>
      </c>
      <c r="AG33" s="100">
        <v>1554.393</v>
      </c>
      <c r="AH33" s="100">
        <v>1724.623</v>
      </c>
      <c r="AI33" s="100">
        <v>1749.261</v>
      </c>
      <c r="AJ33" s="100">
        <v>1650.672</v>
      </c>
      <c r="AK33" s="100">
        <v>1371.7439999999999</v>
      </c>
      <c r="AL33" s="100">
        <v>1197.777</v>
      </c>
      <c r="AM33" s="100">
        <v>327.49900000000002</v>
      </c>
      <c r="AN33" s="100">
        <v>354.90100000000001</v>
      </c>
      <c r="AO33" s="100">
        <v>405.00099999999998</v>
      </c>
      <c r="AP33" s="100">
        <v>284.34300000000002</v>
      </c>
      <c r="AQ33" s="100">
        <v>367.68299999999999</v>
      </c>
      <c r="AR33" s="100">
        <v>1919.931</v>
      </c>
      <c r="AS33" s="100">
        <v>1636.4590000000001</v>
      </c>
      <c r="AT33" s="100">
        <v>419.78399999999999</v>
      </c>
      <c r="AU33" s="100">
        <v>444.88499999999999</v>
      </c>
      <c r="AV33" s="100">
        <v>396.96699999999998</v>
      </c>
      <c r="AW33" s="100">
        <v>489.84399999999999</v>
      </c>
      <c r="AX33" s="100">
        <v>542.15800000000002</v>
      </c>
      <c r="AY33" s="100">
        <v>842.94899999999996</v>
      </c>
      <c r="AZ33" s="100">
        <v>1299.912</v>
      </c>
      <c r="BA33" s="100">
        <v>652.00900000000001</v>
      </c>
      <c r="BB33" s="100">
        <v>262.82100000000003</v>
      </c>
      <c r="BC33" s="100">
        <v>229.381</v>
      </c>
      <c r="BD33" s="100">
        <v>256.58100000000002</v>
      </c>
      <c r="BE33" s="100">
        <v>256.23</v>
      </c>
      <c r="BF33" s="100">
        <v>3215.7840000000001</v>
      </c>
      <c r="BG33" s="100">
        <v>3863.904</v>
      </c>
      <c r="BH33" s="100">
        <v>4757.9979999999996</v>
      </c>
      <c r="BI33" s="100">
        <v>4999.7389999999996</v>
      </c>
      <c r="BJ33" s="100">
        <v>4794.1390000000001</v>
      </c>
      <c r="BK33" s="100">
        <v>5639.8509999999997</v>
      </c>
      <c r="BL33" s="100">
        <v>5977.9470000000001</v>
      </c>
      <c r="BM33" s="100">
        <v>6023.0389999999998</v>
      </c>
      <c r="BN33" s="100">
        <v>6192.8940000000002</v>
      </c>
      <c r="BO33" s="100">
        <v>6513.5739999999996</v>
      </c>
      <c r="BP33" s="100">
        <v>6880.9979999999996</v>
      </c>
      <c r="BQ33" s="98">
        <v>6742.55</v>
      </c>
      <c r="BR33" s="101"/>
      <c r="BS33" s="101"/>
    </row>
    <row r="34" spans="1:71" x14ac:dyDescent="0.2">
      <c r="A34" s="33" t="s">
        <v>188</v>
      </c>
      <c r="B34" s="26">
        <v>43216.834328703706</v>
      </c>
      <c r="C34" s="28" t="s">
        <v>9</v>
      </c>
      <c r="D34" s="28">
        <v>78.244579999999999</v>
      </c>
      <c r="E34" s="28">
        <v>64.611435</v>
      </c>
      <c r="F34" s="28">
        <v>48.535456000000003</v>
      </c>
      <c r="G34" s="29">
        <v>0.61211177247412674</v>
      </c>
      <c r="H34" s="29">
        <v>0.21100204630960451</v>
      </c>
      <c r="I34" s="28" t="s">
        <v>9</v>
      </c>
      <c r="J34" s="28">
        <v>11.405804</v>
      </c>
      <c r="K34" s="28">
        <v>7.4718720000000012</v>
      </c>
      <c r="L34" s="28">
        <v>6.7379749999999996</v>
      </c>
      <c r="M34" s="29">
        <v>0.69276436911683414</v>
      </c>
      <c r="N34" s="29">
        <v>0.5264988479460031</v>
      </c>
      <c r="O34" s="27" t="s">
        <v>9</v>
      </c>
      <c r="P34" s="28">
        <v>6.5711950000000003</v>
      </c>
      <c r="Q34" s="28">
        <v>3.4216829999999998</v>
      </c>
      <c r="R34" s="28">
        <v>3.0606749999999998</v>
      </c>
      <c r="S34" s="29">
        <v>1.146975748813579</v>
      </c>
      <c r="T34" s="29">
        <v>0.92045697979619989</v>
      </c>
      <c r="U34" s="99"/>
      <c r="V34" s="99"/>
      <c r="W34" s="99"/>
      <c r="X34" s="100"/>
      <c r="Y34" s="100">
        <v>119.79</v>
      </c>
      <c r="Z34" s="100">
        <v>225.12138200000001</v>
      </c>
      <c r="AA34" s="100">
        <v>152.90402900000001</v>
      </c>
      <c r="AB34" s="100">
        <v>54.979951999999997</v>
      </c>
      <c r="AC34" s="100">
        <v>56.994539000000003</v>
      </c>
      <c r="AD34" s="100">
        <v>38.015101999999999</v>
      </c>
      <c r="AE34" s="100">
        <v>21.574487000000001</v>
      </c>
      <c r="AF34" s="100">
        <v>9.0334579999999995</v>
      </c>
      <c r="AG34" s="100">
        <v>8.331118</v>
      </c>
      <c r="AH34" s="100">
        <v>8.9236699999999995</v>
      </c>
      <c r="AI34" s="100">
        <v>11.726856</v>
      </c>
      <c r="AJ34" s="100">
        <v>15.759479000000001</v>
      </c>
      <c r="AK34" s="100">
        <v>19.909075000000001</v>
      </c>
      <c r="AL34" s="100">
        <v>7.9974150000000002</v>
      </c>
      <c r="AM34" s="100">
        <v>5.6606820000000004</v>
      </c>
      <c r="AN34" s="100">
        <v>3.9184420000000002</v>
      </c>
      <c r="AO34" s="100">
        <v>4.3743590000000001</v>
      </c>
      <c r="AP34" s="100">
        <v>5.9555920000000002</v>
      </c>
      <c r="AQ34" s="100">
        <v>10.082862</v>
      </c>
      <c r="AR34" s="100">
        <v>25.159303000000001</v>
      </c>
      <c r="AS34" s="100">
        <v>12.768072</v>
      </c>
      <c r="AT34" s="100">
        <v>3.812392</v>
      </c>
      <c r="AU34" s="100">
        <v>2.6626989999999999</v>
      </c>
      <c r="AV34" s="100">
        <v>4.6110800000000003</v>
      </c>
      <c r="AW34" s="100">
        <v>5.1544040000000004</v>
      </c>
      <c r="AX34" s="100">
        <v>5.7950520000000001</v>
      </c>
      <c r="AY34" s="100">
        <v>10.76507</v>
      </c>
      <c r="AZ34" s="100">
        <v>2.0585360000000001</v>
      </c>
      <c r="BA34" s="100">
        <v>2.3322769999999999</v>
      </c>
      <c r="BB34" s="100">
        <v>-4.3359000000000002E-2</v>
      </c>
      <c r="BC34" s="100">
        <v>-0.10877199999999999</v>
      </c>
      <c r="BD34" s="100">
        <v>2.1906189999999999</v>
      </c>
      <c r="BE34" s="100">
        <v>2.0920930000000002</v>
      </c>
      <c r="BF34" s="100">
        <v>10.108110999999999</v>
      </c>
      <c r="BG34" s="100">
        <v>15.062644000000001</v>
      </c>
      <c r="BH34" s="100">
        <v>13.859118</v>
      </c>
      <c r="BI34" s="100">
        <v>1.47651</v>
      </c>
      <c r="BJ34" s="100">
        <v>13.377329</v>
      </c>
      <c r="BK34" s="100">
        <v>17.947182999999999</v>
      </c>
      <c r="BL34" s="100">
        <v>33.582765999999999</v>
      </c>
      <c r="BM34" s="100">
        <v>35.488441000000002</v>
      </c>
      <c r="BN34" s="100">
        <v>37.67906</v>
      </c>
      <c r="BO34" s="100">
        <v>39.771152999999998</v>
      </c>
      <c r="BP34" s="100">
        <v>42.616669999999999</v>
      </c>
      <c r="BQ34" s="98">
        <v>43.907865000000001</v>
      </c>
      <c r="BR34" s="101"/>
      <c r="BS34" s="101"/>
    </row>
    <row r="35" spans="1:71" x14ac:dyDescent="0.2">
      <c r="A35" s="33" t="s">
        <v>13</v>
      </c>
      <c r="B35" s="26">
        <v>43216.83798611111</v>
      </c>
      <c r="C35" s="28">
        <v>4395.5001214813483</v>
      </c>
      <c r="D35" s="28">
        <v>4441.125</v>
      </c>
      <c r="E35" s="28">
        <v>5067.4230000000007</v>
      </c>
      <c r="F35" s="28">
        <v>4098.2610000000004</v>
      </c>
      <c r="G35" s="29">
        <v>8.36608502972358E-2</v>
      </c>
      <c r="H35" s="29">
        <v>-0.12359299786104305</v>
      </c>
      <c r="I35" s="28">
        <v>504.31512870307409</v>
      </c>
      <c r="J35" s="28">
        <v>514.69399999999996</v>
      </c>
      <c r="K35" s="28">
        <v>656.3</v>
      </c>
      <c r="L35" s="28">
        <v>431.79500000000002</v>
      </c>
      <c r="M35" s="29">
        <v>0.19198693824615831</v>
      </c>
      <c r="N35" s="29">
        <v>-0.21576413225658997</v>
      </c>
      <c r="O35" s="27">
        <v>278.42010759968008</v>
      </c>
      <c r="P35" s="28">
        <v>324.99299999999999</v>
      </c>
      <c r="Q35" s="28">
        <v>424.29300000000001</v>
      </c>
      <c r="R35" s="28">
        <v>262.40800000000002</v>
      </c>
      <c r="S35" s="29">
        <v>0.23850263711472208</v>
      </c>
      <c r="T35" s="29">
        <v>-0.23403638523378889</v>
      </c>
      <c r="U35" s="99"/>
      <c r="V35" s="99"/>
      <c r="W35" s="99"/>
      <c r="X35" s="100"/>
      <c r="Y35" s="100">
        <v>11700</v>
      </c>
      <c r="Z35" s="100">
        <v>17868.647000000001</v>
      </c>
      <c r="AA35" s="100">
        <v>14605.281000000001</v>
      </c>
      <c r="AB35" s="100">
        <v>4593.9390000000003</v>
      </c>
      <c r="AC35" s="100">
        <v>3903.5340000000001</v>
      </c>
      <c r="AD35" s="100">
        <v>2026.2049999999999</v>
      </c>
      <c r="AE35" s="100">
        <v>1447.741</v>
      </c>
      <c r="AF35" s="100">
        <v>420.21199999999999</v>
      </c>
      <c r="AG35" s="100">
        <v>467.404</v>
      </c>
      <c r="AH35" s="100">
        <v>439.84500000000003</v>
      </c>
      <c r="AI35" s="100">
        <v>698.74400000000003</v>
      </c>
      <c r="AJ35" s="100">
        <v>491.71300000000002</v>
      </c>
      <c r="AK35" s="100">
        <v>1304.7760000000001</v>
      </c>
      <c r="AL35" s="100">
        <v>843.89599999999996</v>
      </c>
      <c r="AM35" s="100">
        <v>272.83999999999997</v>
      </c>
      <c r="AN35" s="100">
        <v>301.09500000000003</v>
      </c>
      <c r="AO35" s="100">
        <v>270.73200000000003</v>
      </c>
      <c r="AP35" s="100">
        <v>460.10899999999998</v>
      </c>
      <c r="AQ35" s="100">
        <v>326.238</v>
      </c>
      <c r="AR35" s="100">
        <v>2001.4549999999999</v>
      </c>
      <c r="AS35" s="100">
        <v>1366.527</v>
      </c>
      <c r="AT35" s="100">
        <v>338.41699999999997</v>
      </c>
      <c r="AU35" s="100">
        <v>302.19799999999998</v>
      </c>
      <c r="AV35" s="100">
        <v>441.75200000000001</v>
      </c>
      <c r="AW35" s="100">
        <v>470.00799999999998</v>
      </c>
      <c r="AX35" s="100">
        <v>443.35199999999998</v>
      </c>
      <c r="AY35" s="100">
        <v>1282.818</v>
      </c>
      <c r="AZ35" s="100">
        <v>970.22799999999995</v>
      </c>
      <c r="BA35" s="100">
        <v>239.37299999999999</v>
      </c>
      <c r="BB35" s="100">
        <v>209.56399999999999</v>
      </c>
      <c r="BC35" s="100">
        <v>280.80399999999997</v>
      </c>
      <c r="BD35" s="100">
        <v>312.483</v>
      </c>
      <c r="BE35" s="100">
        <v>283.63400000000001</v>
      </c>
      <c r="BF35" s="100">
        <v>2632.4160000000002</v>
      </c>
      <c r="BG35" s="100">
        <v>2170.59</v>
      </c>
      <c r="BH35" s="100">
        <v>2668.7080000000001</v>
      </c>
      <c r="BI35" s="100">
        <v>2664.4070000000002</v>
      </c>
      <c r="BJ35" s="100">
        <v>2571.4189999999999</v>
      </c>
      <c r="BK35" s="100">
        <v>2787.3440000000001</v>
      </c>
      <c r="BL35" s="100">
        <v>2957.451</v>
      </c>
      <c r="BM35" s="100">
        <v>2805.2739999999999</v>
      </c>
      <c r="BN35" s="100">
        <v>3068.165</v>
      </c>
      <c r="BO35" s="100">
        <v>3277.6840000000002</v>
      </c>
      <c r="BP35" s="100">
        <v>3583.0369999999998</v>
      </c>
      <c r="BQ35" s="98">
        <v>2987.6129999999998</v>
      </c>
      <c r="BR35" s="101"/>
      <c r="BS35" s="101"/>
    </row>
    <row r="36" spans="1:71" x14ac:dyDescent="0.2">
      <c r="A36" s="33" t="s">
        <v>189</v>
      </c>
      <c r="B36" s="26">
        <v>43216.862222222226</v>
      </c>
      <c r="C36" s="28" t="s">
        <v>9</v>
      </c>
      <c r="D36" s="28">
        <v>0.80508500000000005</v>
      </c>
      <c r="E36" s="28">
        <v>0.91525400000000001</v>
      </c>
      <c r="F36" s="28">
        <v>1.118644</v>
      </c>
      <c r="G36" s="29">
        <v>-0.28030275941228844</v>
      </c>
      <c r="H36" s="29">
        <v>-0.12036986454033516</v>
      </c>
      <c r="I36" s="28" t="s">
        <v>9</v>
      </c>
      <c r="J36" s="28">
        <v>-0.35241</v>
      </c>
      <c r="K36" s="28">
        <v>-0.30067399999999989</v>
      </c>
      <c r="L36" s="28">
        <v>-0.45437300000000003</v>
      </c>
      <c r="M36" s="29" t="s">
        <v>190</v>
      </c>
      <c r="N36" s="29" t="s">
        <v>190</v>
      </c>
      <c r="O36" s="27" t="s">
        <v>9</v>
      </c>
      <c r="P36" s="28">
        <v>-1.023793</v>
      </c>
      <c r="Q36" s="28">
        <v>-0.54235300000000031</v>
      </c>
      <c r="R36" s="28">
        <v>-9.3401879999999995</v>
      </c>
      <c r="S36" s="29" t="s">
        <v>190</v>
      </c>
      <c r="T36" s="29" t="s">
        <v>190</v>
      </c>
      <c r="U36" s="99"/>
      <c r="V36" s="99"/>
      <c r="W36" s="99"/>
      <c r="X36" s="100"/>
      <c r="Y36" s="100">
        <v>247.91338327999998</v>
      </c>
      <c r="Z36" s="100">
        <v>3.2143999999999999</v>
      </c>
      <c r="AA36" s="100">
        <v>7.0203389999999999</v>
      </c>
      <c r="AB36" s="100">
        <v>1.172185</v>
      </c>
      <c r="AC36" s="100">
        <v>8.3169999999999997E-3</v>
      </c>
      <c r="AD36" s="100">
        <v>0.76466400000000001</v>
      </c>
      <c r="AE36" s="100">
        <v>2.6530000000000001E-2</v>
      </c>
      <c r="AF36" s="100">
        <v>0.28338999999999998</v>
      </c>
      <c r="AG36" s="100">
        <v>0.22808100000000001</v>
      </c>
      <c r="AH36" s="100">
        <v>8.3169999999999997E-3</v>
      </c>
      <c r="AI36" s="100">
        <v>0.24487600000000001</v>
      </c>
      <c r="AJ36" s="100">
        <v>0.20313899999999999</v>
      </c>
      <c r="AK36" s="100">
        <v>-1.4323319999999999</v>
      </c>
      <c r="AL36" s="100">
        <v>-2.8284199999999999</v>
      </c>
      <c r="AM36" s="100">
        <v>-0.455428</v>
      </c>
      <c r="AN36" s="100">
        <v>-0.34228199999999998</v>
      </c>
      <c r="AO36" s="100">
        <v>-0.33339600000000003</v>
      </c>
      <c r="AP36" s="100">
        <v>-0.30122599999999999</v>
      </c>
      <c r="AQ36" s="100">
        <v>-0.35311399999999998</v>
      </c>
      <c r="AR36" s="100">
        <v>-1.4299759999999999</v>
      </c>
      <c r="AS36" s="100">
        <v>-2.8264109999999998</v>
      </c>
      <c r="AT36" s="100">
        <v>-0.75930900000000001</v>
      </c>
      <c r="AU36" s="100">
        <v>-0.60072800000000004</v>
      </c>
      <c r="AV36" s="100">
        <v>-0.75074200000000002</v>
      </c>
      <c r="AW36" s="100">
        <v>-0.34212500000000001</v>
      </c>
      <c r="AX36" s="100">
        <v>-0.33280399999999999</v>
      </c>
      <c r="AY36" s="100">
        <v>-12.135557</v>
      </c>
      <c r="AZ36" s="100">
        <v>45.005566999999999</v>
      </c>
      <c r="BA36" s="100">
        <v>-0.19979</v>
      </c>
      <c r="BB36" s="100">
        <v>7.689E-2</v>
      </c>
      <c r="BC36" s="100">
        <v>46.357837000000004</v>
      </c>
      <c r="BD36" s="100">
        <v>-1.179068</v>
      </c>
      <c r="BE36" s="100">
        <v>-1.0739479999999999</v>
      </c>
      <c r="BF36" s="100">
        <v>4.8923319999999997</v>
      </c>
      <c r="BG36" s="100">
        <v>14.487411</v>
      </c>
      <c r="BH36" s="100">
        <v>13.141582</v>
      </c>
      <c r="BI36" s="100">
        <v>13.678768</v>
      </c>
      <c r="BJ36" s="100">
        <v>13.427129000000001</v>
      </c>
      <c r="BK36" s="100">
        <v>16.418223999999999</v>
      </c>
      <c r="BL36" s="100">
        <v>168.59508099999999</v>
      </c>
      <c r="BM36" s="100">
        <v>159.25489300000001</v>
      </c>
      <c r="BN36" s="100">
        <v>158.07582500000001</v>
      </c>
      <c r="BO36" s="100">
        <v>157.00187700000001</v>
      </c>
      <c r="BP36" s="100">
        <v>156.445381</v>
      </c>
      <c r="BQ36" s="98">
        <v>155.42158800000001</v>
      </c>
      <c r="BR36" s="101"/>
      <c r="BS36" s="101"/>
    </row>
    <row r="37" spans="1:71" x14ac:dyDescent="0.2">
      <c r="A37" s="33" t="s">
        <v>60</v>
      </c>
      <c r="B37" s="26">
        <v>43217.0002662037</v>
      </c>
      <c r="C37" s="28" t="s">
        <v>9</v>
      </c>
      <c r="D37" s="28">
        <v>106.395</v>
      </c>
      <c r="E37" s="28">
        <v>107.809</v>
      </c>
      <c r="F37" s="28">
        <v>85.3</v>
      </c>
      <c r="G37" s="29">
        <v>0.24730363423212198</v>
      </c>
      <c r="H37" s="29">
        <v>-1.3115788106744297E-2</v>
      </c>
      <c r="I37" s="28" t="s">
        <v>9</v>
      </c>
      <c r="J37" s="28">
        <v>38.985999999999997</v>
      </c>
      <c r="K37" s="28">
        <v>2.9769999999999897</v>
      </c>
      <c r="L37" s="28">
        <v>44.484000000000002</v>
      </c>
      <c r="M37" s="29">
        <v>-0.12359500044959992</v>
      </c>
      <c r="N37" s="29">
        <v>12.095733960362827</v>
      </c>
      <c r="O37" s="27" t="s">
        <v>9</v>
      </c>
      <c r="P37" s="28">
        <v>33.561999999999998</v>
      </c>
      <c r="Q37" s="28">
        <v>-5.7139999999999986</v>
      </c>
      <c r="R37" s="28">
        <v>32.238999999999997</v>
      </c>
      <c r="S37" s="29">
        <v>4.1037253016532826E-2</v>
      </c>
      <c r="T37" s="29" t="s">
        <v>190</v>
      </c>
      <c r="U37" s="99"/>
      <c r="V37" s="99"/>
      <c r="W37" s="99"/>
      <c r="X37" s="100"/>
      <c r="Y37" s="100">
        <v>5211.6000000000004</v>
      </c>
      <c r="Z37" s="100">
        <v>352.327</v>
      </c>
      <c r="AA37" s="100">
        <v>212.64400000000001</v>
      </c>
      <c r="AB37" s="100">
        <v>89.055999999999997</v>
      </c>
      <c r="AC37" s="100">
        <v>70.162000000000006</v>
      </c>
      <c r="AD37" s="100">
        <v>0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0">
        <v>0</v>
      </c>
      <c r="AM37" s="100">
        <v>25</v>
      </c>
      <c r="AN37" s="100">
        <v>25</v>
      </c>
      <c r="AO37" s="100">
        <v>25</v>
      </c>
      <c r="AP37" s="100">
        <v>75.998000000000005</v>
      </c>
      <c r="AQ37" s="100">
        <v>75.998000000000005</v>
      </c>
      <c r="AR37" s="100">
        <v>0</v>
      </c>
      <c r="AS37" s="100">
        <v>0</v>
      </c>
      <c r="AT37" s="100">
        <v>1970.1610000000001</v>
      </c>
      <c r="AU37" s="100">
        <v>-1967.883</v>
      </c>
      <c r="AV37" s="100">
        <v>1.2569999999999999</v>
      </c>
      <c r="AW37" s="100">
        <v>1.462</v>
      </c>
      <c r="AX37" s="100">
        <v>1.468</v>
      </c>
      <c r="AY37" s="100">
        <v>42.484000000000002</v>
      </c>
      <c r="AZ37" s="100">
        <v>13.7</v>
      </c>
      <c r="BA37" s="100">
        <v>0.59199999999999997</v>
      </c>
      <c r="BB37" s="100">
        <v>4.3949999999999996</v>
      </c>
      <c r="BC37" s="100">
        <v>8.891</v>
      </c>
      <c r="BD37" s="100">
        <v>8.2739999999999991</v>
      </c>
      <c r="BE37" s="100">
        <v>4.6719999999999997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594.50699999999995</v>
      </c>
      <c r="BM37" s="100">
        <v>640.94600000000003</v>
      </c>
      <c r="BN37" s="100">
        <v>1095.7829999999999</v>
      </c>
      <c r="BO37" s="100">
        <v>1103.03</v>
      </c>
      <c r="BP37" s="100">
        <v>1093.7239999999999</v>
      </c>
      <c r="BQ37" s="98">
        <v>1156.105</v>
      </c>
      <c r="BR37" s="101"/>
      <c r="BS37" s="101"/>
    </row>
    <row r="38" spans="1:71" x14ac:dyDescent="0.2">
      <c r="A38" s="33" t="s">
        <v>219</v>
      </c>
      <c r="B38" s="26">
        <v>43217.757777777777</v>
      </c>
      <c r="C38" s="28" t="s">
        <v>9</v>
      </c>
      <c r="D38" s="28">
        <v>262.59283299999998</v>
      </c>
      <c r="E38" s="28">
        <v>240.498786</v>
      </c>
      <c r="F38" s="28">
        <v>164.91221200000001</v>
      </c>
      <c r="G38" s="29">
        <v>0.59231890601285464</v>
      </c>
      <c r="H38" s="29">
        <v>9.1867603023991995E-2</v>
      </c>
      <c r="I38" s="28" t="s">
        <v>9</v>
      </c>
      <c r="J38" s="28">
        <v>42.283633000000002</v>
      </c>
      <c r="K38" s="28">
        <v>20.91571900000001</v>
      </c>
      <c r="L38" s="28">
        <v>13.190718</v>
      </c>
      <c r="M38" s="29">
        <v>2.2055596215459992</v>
      </c>
      <c r="N38" s="29">
        <v>1.0216198639884184</v>
      </c>
      <c r="O38" s="27" t="s">
        <v>9</v>
      </c>
      <c r="P38" s="28">
        <v>12.324446999999999</v>
      </c>
      <c r="Q38" s="28">
        <v>-5.7143329999999999</v>
      </c>
      <c r="R38" s="28">
        <v>-7.4863629999999999</v>
      </c>
      <c r="S38" s="29" t="s">
        <v>190</v>
      </c>
      <c r="T38" s="29" t="s">
        <v>190</v>
      </c>
      <c r="U38" s="99"/>
      <c r="V38" s="99"/>
      <c r="W38" s="99"/>
      <c r="X38" s="100"/>
      <c r="Y38" s="100">
        <v>496</v>
      </c>
      <c r="Z38" s="100">
        <v>923.67906500000004</v>
      </c>
      <c r="AA38" s="100">
        <v>773.25109099999997</v>
      </c>
      <c r="AB38" s="100">
        <v>257.86937899999998</v>
      </c>
      <c r="AC38" s="100">
        <v>260.39868799999999</v>
      </c>
      <c r="AD38" s="100">
        <v>256.91556800000001</v>
      </c>
      <c r="AE38" s="100">
        <v>263.60731399999997</v>
      </c>
      <c r="AF38" s="100">
        <v>48.429898999999999</v>
      </c>
      <c r="AG38" s="100">
        <v>68.153396999999998</v>
      </c>
      <c r="AH38" s="100">
        <v>75.344406000000006</v>
      </c>
      <c r="AI38" s="100">
        <v>64.987865999999997</v>
      </c>
      <c r="AJ38" s="100">
        <v>83.906902000000002</v>
      </c>
      <c r="AK38" s="100">
        <v>66.378381000000005</v>
      </c>
      <c r="AL38" s="100">
        <v>92.525133999999994</v>
      </c>
      <c r="AM38" s="100">
        <v>8.2326370000000004</v>
      </c>
      <c r="AN38" s="100">
        <v>15.023923</v>
      </c>
      <c r="AO38" s="100">
        <v>27.901572000000002</v>
      </c>
      <c r="AP38" s="100">
        <v>15.220249000000001</v>
      </c>
      <c r="AQ38" s="100">
        <v>35.399921999999997</v>
      </c>
      <c r="AR38" s="100">
        <v>86.570119000000005</v>
      </c>
      <c r="AS38" s="100">
        <v>111.67423599999999</v>
      </c>
      <c r="AT38" s="100">
        <v>49.41066</v>
      </c>
      <c r="AU38" s="100">
        <v>16.301884000000001</v>
      </c>
      <c r="AV38" s="100">
        <v>27.679127000000001</v>
      </c>
      <c r="AW38" s="100">
        <v>19.530851999999999</v>
      </c>
      <c r="AX38" s="100">
        <v>32.932830000000003</v>
      </c>
      <c r="AY38" s="100">
        <v>-3.6154190000000002</v>
      </c>
      <c r="AZ38" s="100">
        <v>11.532952</v>
      </c>
      <c r="BA38" s="100">
        <v>23.615442999999999</v>
      </c>
      <c r="BB38" s="100">
        <v>-10.136967</v>
      </c>
      <c r="BC38" s="100">
        <v>-4.015968</v>
      </c>
      <c r="BD38" s="100">
        <v>-1.02102</v>
      </c>
      <c r="BE38" s="100">
        <v>10.606297</v>
      </c>
      <c r="BF38" s="100">
        <v>349.23091199999999</v>
      </c>
      <c r="BG38" s="100">
        <v>390.05821200000003</v>
      </c>
      <c r="BH38" s="100">
        <v>374.39496400000002</v>
      </c>
      <c r="BI38" s="100">
        <v>404.529967</v>
      </c>
      <c r="BJ38" s="100">
        <v>376.50157799999999</v>
      </c>
      <c r="BK38" s="100">
        <v>471.13213000000002</v>
      </c>
      <c r="BL38" s="100">
        <v>119.674115</v>
      </c>
      <c r="BM38" s="100">
        <v>109.555453</v>
      </c>
      <c r="BN38" s="100">
        <v>108.519812</v>
      </c>
      <c r="BO38" s="100">
        <v>117.57898400000001</v>
      </c>
      <c r="BP38" s="100">
        <v>148.90585999999999</v>
      </c>
      <c r="BQ38" s="98">
        <v>157.67961500000001</v>
      </c>
      <c r="BR38" s="101"/>
      <c r="BS38" s="101"/>
    </row>
    <row r="39" spans="1:71" x14ac:dyDescent="0.2">
      <c r="A39" s="33" t="s">
        <v>220</v>
      </c>
      <c r="B39" s="26">
        <v>43217.758020833331</v>
      </c>
      <c r="C39" s="28" t="s">
        <v>9</v>
      </c>
      <c r="D39" s="28">
        <v>5.2872199999999996</v>
      </c>
      <c r="E39" s="28">
        <v>53.499527</v>
      </c>
      <c r="F39" s="28">
        <v>3.8470230000000001</v>
      </c>
      <c r="G39" s="29">
        <v>0.37436662063106962</v>
      </c>
      <c r="H39" s="29">
        <v>-0.90117258419873503</v>
      </c>
      <c r="I39" s="28" t="s">
        <v>9</v>
      </c>
      <c r="J39" s="28">
        <v>4.0254050000000001</v>
      </c>
      <c r="K39" s="28">
        <v>33.626761000000002</v>
      </c>
      <c r="L39" s="28">
        <v>0.82845899999999995</v>
      </c>
      <c r="M39" s="29">
        <v>3.8589067171700719</v>
      </c>
      <c r="N39" s="29">
        <v>-0.88029162249673709</v>
      </c>
      <c r="O39" s="27" t="s">
        <v>9</v>
      </c>
      <c r="P39" s="28">
        <v>4.0894139999999997</v>
      </c>
      <c r="Q39" s="28">
        <v>33.783321000000001</v>
      </c>
      <c r="R39" s="28">
        <v>0.95754899999999998</v>
      </c>
      <c r="S39" s="29">
        <v>3.2707099062293414</v>
      </c>
      <c r="T39" s="29">
        <v>-0.87895168743179508</v>
      </c>
      <c r="U39" s="99"/>
      <c r="V39" s="99"/>
      <c r="W39" s="99"/>
      <c r="X39" s="100"/>
      <c r="Y39" s="100">
        <v>47.88</v>
      </c>
      <c r="Z39" s="100">
        <v>81.074551999999997</v>
      </c>
      <c r="AA39" s="100">
        <v>35.766720999999997</v>
      </c>
      <c r="AB39" s="100">
        <v>18.682047000000001</v>
      </c>
      <c r="AC39" s="100">
        <v>5.0459550000000002</v>
      </c>
      <c r="AD39" s="100">
        <v>39.376280000000001</v>
      </c>
      <c r="AE39" s="100">
        <v>2.539209</v>
      </c>
      <c r="AF39" s="100">
        <v>1.380428</v>
      </c>
      <c r="AG39" s="100">
        <v>2.1764100000000002</v>
      </c>
      <c r="AH39" s="100">
        <v>1.778214</v>
      </c>
      <c r="AI39" s="100">
        <v>34.041227999999997</v>
      </c>
      <c r="AJ39" s="100">
        <v>4.4583199999999996</v>
      </c>
      <c r="AK39" s="100">
        <v>37.330117000000001</v>
      </c>
      <c r="AL39" s="100">
        <v>0.98107200000000006</v>
      </c>
      <c r="AM39" s="100">
        <v>0.80938500000000002</v>
      </c>
      <c r="AN39" s="100">
        <v>1.729066</v>
      </c>
      <c r="AO39" s="100">
        <v>1.192877</v>
      </c>
      <c r="AP39" s="100">
        <v>33.598788999999996</v>
      </c>
      <c r="AQ39" s="100">
        <v>3.9947020000000002</v>
      </c>
      <c r="AR39" s="100">
        <v>37.416004000000001</v>
      </c>
      <c r="AS39" s="100">
        <v>1.031161</v>
      </c>
      <c r="AT39" s="100">
        <v>-1.5075540000000001</v>
      </c>
      <c r="AU39" s="100">
        <v>0.48950700000000003</v>
      </c>
      <c r="AV39" s="100">
        <v>1.2156499999999999</v>
      </c>
      <c r="AW39" s="100">
        <v>1.7480150000000001</v>
      </c>
      <c r="AX39" s="100">
        <v>1.212769</v>
      </c>
      <c r="AY39" s="100">
        <v>37.978631999999998</v>
      </c>
      <c r="AZ39" s="100">
        <v>1.523933</v>
      </c>
      <c r="BA39" s="100">
        <v>-1.403794</v>
      </c>
      <c r="BB39" s="100">
        <v>0.59235800000000005</v>
      </c>
      <c r="BC39" s="100">
        <v>1.4014169999999999</v>
      </c>
      <c r="BD39" s="100">
        <v>1.907473</v>
      </c>
      <c r="BE39" s="100">
        <v>1.3302890000000001</v>
      </c>
      <c r="BF39" s="100">
        <v>-22.836919999999999</v>
      </c>
      <c r="BG39" s="100">
        <v>-23.533829000000001</v>
      </c>
      <c r="BH39" s="100">
        <v>-24.470186000000002</v>
      </c>
      <c r="BI39" s="100">
        <v>-24.802886999999998</v>
      </c>
      <c r="BJ39" s="100">
        <v>-14.692216</v>
      </c>
      <c r="BK39" s="100">
        <v>-16.690097000000002</v>
      </c>
      <c r="BL39" s="100">
        <v>32.564965000000001</v>
      </c>
      <c r="BM39" s="100">
        <v>33.221854</v>
      </c>
      <c r="BN39" s="100">
        <v>35.114047999999997</v>
      </c>
      <c r="BO39" s="100">
        <v>36.432831</v>
      </c>
      <c r="BP39" s="100">
        <v>70.215868999999998</v>
      </c>
      <c r="BQ39" s="98">
        <v>74.305283000000003</v>
      </c>
      <c r="BR39" s="101"/>
      <c r="BS39" s="101"/>
    </row>
    <row r="40" spans="1:71" x14ac:dyDescent="0.2">
      <c r="A40" s="33" t="s">
        <v>221</v>
      </c>
      <c r="B40" s="26">
        <v>43217.758796296293</v>
      </c>
      <c r="C40" s="28" t="s">
        <v>9</v>
      </c>
      <c r="D40" s="28">
        <v>0</v>
      </c>
      <c r="E40" s="28">
        <v>0</v>
      </c>
      <c r="F40" s="28">
        <v>0</v>
      </c>
      <c r="G40" s="29" t="s">
        <v>190</v>
      </c>
      <c r="H40" s="29" t="s">
        <v>190</v>
      </c>
      <c r="I40" s="28" t="s">
        <v>9</v>
      </c>
      <c r="J40" s="28">
        <v>28.737096999999999</v>
      </c>
      <c r="K40" s="28">
        <v>27.698415999999995</v>
      </c>
      <c r="L40" s="28">
        <v>29.057617</v>
      </c>
      <c r="M40" s="29">
        <v>-1.1030498474806194E-2</v>
      </c>
      <c r="N40" s="29">
        <v>3.7499653409783562E-2</v>
      </c>
      <c r="O40" s="27" t="s">
        <v>9</v>
      </c>
      <c r="P40" s="28">
        <v>6.0759239999999997</v>
      </c>
      <c r="Q40" s="28">
        <v>4.6697720000000018</v>
      </c>
      <c r="R40" s="28">
        <v>6.9805099999999998</v>
      </c>
      <c r="S40" s="29">
        <v>-0.12958737971867385</v>
      </c>
      <c r="T40" s="29">
        <v>0.30111791325143877</v>
      </c>
      <c r="U40" s="99"/>
      <c r="V40" s="99"/>
      <c r="W40" s="99"/>
      <c r="X40" s="100"/>
      <c r="Y40" s="100">
        <v>110.39999999999999</v>
      </c>
      <c r="Z40" s="100">
        <v>131.92935800000001</v>
      </c>
      <c r="AA40" s="100">
        <v>134.81527399999999</v>
      </c>
      <c r="AB40" s="100">
        <v>33.183875</v>
      </c>
      <c r="AC40" s="100">
        <v>32.809351999999997</v>
      </c>
      <c r="AD40" s="100">
        <v>131.92935800000001</v>
      </c>
      <c r="AE40" s="100">
        <v>134.81527399999999</v>
      </c>
      <c r="AF40" s="100">
        <v>33.357861999999997</v>
      </c>
      <c r="AG40" s="100">
        <v>33.183875</v>
      </c>
      <c r="AH40" s="100">
        <v>32.809351999999997</v>
      </c>
      <c r="AI40" s="100">
        <v>32.578268999999999</v>
      </c>
      <c r="AJ40" s="100">
        <v>33.275306999999998</v>
      </c>
      <c r="AK40" s="100">
        <v>112.376259</v>
      </c>
      <c r="AL40" s="100">
        <v>115.407928</v>
      </c>
      <c r="AM40" s="100">
        <v>28.876823999999999</v>
      </c>
      <c r="AN40" s="100">
        <v>27.286352000000001</v>
      </c>
      <c r="AO40" s="100">
        <v>28.574611000000001</v>
      </c>
      <c r="AP40" s="100">
        <v>27.638472</v>
      </c>
      <c r="AQ40" s="100">
        <v>28.679960000000001</v>
      </c>
      <c r="AR40" s="100">
        <v>112.618111</v>
      </c>
      <c r="AS40" s="100">
        <v>115.58872100000001</v>
      </c>
      <c r="AT40" s="100">
        <v>30.212181000000001</v>
      </c>
      <c r="AU40" s="100">
        <v>27.540462000000002</v>
      </c>
      <c r="AV40" s="100">
        <v>28.347857999999999</v>
      </c>
      <c r="AW40" s="100">
        <v>27.226811000000001</v>
      </c>
      <c r="AX40" s="100">
        <v>28.635266999999999</v>
      </c>
      <c r="AY40" s="100">
        <v>22.970330000000001</v>
      </c>
      <c r="AZ40" s="100">
        <v>25.391984999999998</v>
      </c>
      <c r="BA40" s="100">
        <v>5.8110390000000001</v>
      </c>
      <c r="BB40" s="100">
        <v>6.4405130000000002</v>
      </c>
      <c r="BC40" s="100">
        <v>6.941592</v>
      </c>
      <c r="BD40" s="100">
        <v>5.2658170000000002</v>
      </c>
      <c r="BE40" s="100">
        <v>6.0542299999999996</v>
      </c>
      <c r="BF40" s="100">
        <v>253.52643</v>
      </c>
      <c r="BG40" s="100">
        <v>296.60278299999999</v>
      </c>
      <c r="BH40" s="100">
        <v>150.24596500000001</v>
      </c>
      <c r="BI40" s="100">
        <v>78.991366999999997</v>
      </c>
      <c r="BJ40" s="100">
        <v>58.156841</v>
      </c>
      <c r="BK40" s="100">
        <v>-2.0357789999999998</v>
      </c>
      <c r="BL40" s="100">
        <v>149.94610499999999</v>
      </c>
      <c r="BM40" s="100">
        <v>156.926616</v>
      </c>
      <c r="BN40" s="100">
        <v>162.19243399999999</v>
      </c>
      <c r="BO40" s="100">
        <v>145.96187800000001</v>
      </c>
      <c r="BP40" s="100">
        <v>150.641357</v>
      </c>
      <c r="BQ40" s="98">
        <v>156.71728100000001</v>
      </c>
      <c r="BR40" s="101"/>
      <c r="BS40" s="101"/>
    </row>
    <row r="41" spans="1:71" x14ac:dyDescent="0.2">
      <c r="A41" s="33" t="s">
        <v>132</v>
      </c>
      <c r="B41" s="26">
        <v>43217.759293981479</v>
      </c>
      <c r="C41" s="28" t="s">
        <v>146</v>
      </c>
      <c r="D41" s="28">
        <v>161.238901</v>
      </c>
      <c r="E41" s="28">
        <v>159.15626100000003</v>
      </c>
      <c r="F41" s="28">
        <v>153.35540900000001</v>
      </c>
      <c r="G41" s="29">
        <v>5.1406677152157076E-2</v>
      </c>
      <c r="H41" s="29">
        <v>1.3085504691518146E-2</v>
      </c>
      <c r="I41" s="28" t="s">
        <v>146</v>
      </c>
      <c r="J41" s="28">
        <v>14.137693000000001</v>
      </c>
      <c r="K41" s="28">
        <v>14.174754</v>
      </c>
      <c r="L41" s="28">
        <v>17.584592000000001</v>
      </c>
      <c r="M41" s="29">
        <v>-0.19601813906174226</v>
      </c>
      <c r="N41" s="29">
        <v>-2.6145780025529364E-3</v>
      </c>
      <c r="O41" s="27" t="s">
        <v>146</v>
      </c>
      <c r="P41" s="28">
        <v>19.525957999999999</v>
      </c>
      <c r="Q41" s="28">
        <v>12.251180999999995</v>
      </c>
      <c r="R41" s="28">
        <v>15.523383000000001</v>
      </c>
      <c r="S41" s="29">
        <v>0.25784167020809812</v>
      </c>
      <c r="T41" s="29">
        <v>0.59380209956901342</v>
      </c>
      <c r="U41" s="99"/>
      <c r="V41" s="99"/>
      <c r="W41" s="99"/>
      <c r="X41" s="100"/>
      <c r="Y41" s="100">
        <v>374.84775000000002</v>
      </c>
      <c r="Z41" s="100">
        <v>649.56614100000002</v>
      </c>
      <c r="AA41" s="100">
        <v>637.51996999999994</v>
      </c>
      <c r="AB41" s="100">
        <v>158.554856</v>
      </c>
      <c r="AC41" s="100">
        <v>178.49961500000001</v>
      </c>
      <c r="AD41" s="100">
        <v>97.873942</v>
      </c>
      <c r="AE41" s="100">
        <v>106.21763900000001</v>
      </c>
      <c r="AF41" s="100">
        <v>25.747</v>
      </c>
      <c r="AG41" s="100">
        <v>20.098004</v>
      </c>
      <c r="AH41" s="100">
        <v>26.128989000000001</v>
      </c>
      <c r="AI41" s="100">
        <v>25.89995</v>
      </c>
      <c r="AJ41" s="100">
        <v>25.440545</v>
      </c>
      <c r="AK41" s="100">
        <v>46.369912999999997</v>
      </c>
      <c r="AL41" s="100">
        <v>52.016182999999998</v>
      </c>
      <c r="AM41" s="100">
        <v>14.409855</v>
      </c>
      <c r="AN41" s="100">
        <v>8.1289750000000005</v>
      </c>
      <c r="AO41" s="100">
        <v>12.998322</v>
      </c>
      <c r="AP41" s="100">
        <v>10.832762000000001</v>
      </c>
      <c r="AQ41" s="100">
        <v>10.737857</v>
      </c>
      <c r="AR41" s="100">
        <v>59.390743999999998</v>
      </c>
      <c r="AS41" s="100">
        <v>64.236065999999994</v>
      </c>
      <c r="AT41" s="100">
        <v>13.522831999999999</v>
      </c>
      <c r="AU41" s="100">
        <v>17.033373000000001</v>
      </c>
      <c r="AV41" s="100">
        <v>16.431059000000001</v>
      </c>
      <c r="AW41" s="100">
        <v>11.371320000000001</v>
      </c>
      <c r="AX41" s="100">
        <v>16.260078</v>
      </c>
      <c r="AY41" s="100">
        <v>59.312095999999997</v>
      </c>
      <c r="AZ41" s="100">
        <v>59.689180999999998</v>
      </c>
      <c r="BA41" s="100">
        <v>13.738417999999999</v>
      </c>
      <c r="BB41" s="100">
        <v>16.362555</v>
      </c>
      <c r="BC41" s="100">
        <v>12.846133999999999</v>
      </c>
      <c r="BD41" s="100">
        <v>9.9314440000000008</v>
      </c>
      <c r="BE41" s="100">
        <v>21.606090999999999</v>
      </c>
      <c r="BF41" s="100">
        <v>-1.2472760000000001</v>
      </c>
      <c r="BG41" s="100">
        <v>-21.46247</v>
      </c>
      <c r="BH41" s="100">
        <v>2.799423</v>
      </c>
      <c r="BI41" s="100">
        <v>-1.2017199999999999</v>
      </c>
      <c r="BJ41" s="100">
        <v>2.8702019999999999</v>
      </c>
      <c r="BK41" s="100">
        <v>-2.7000310000000001</v>
      </c>
      <c r="BL41" s="100">
        <v>418.93293499999999</v>
      </c>
      <c r="BM41" s="100">
        <v>387.86373300000002</v>
      </c>
      <c r="BN41" s="100">
        <v>397.41981600000003</v>
      </c>
      <c r="BO41" s="100">
        <v>419.18274700000001</v>
      </c>
      <c r="BP41" s="100">
        <v>501.49218100000002</v>
      </c>
      <c r="BQ41" s="98">
        <v>497.32765599999999</v>
      </c>
      <c r="BR41" s="101"/>
      <c r="BS41" s="101"/>
    </row>
    <row r="42" spans="1:71" x14ac:dyDescent="0.2">
      <c r="A42" s="33" t="s">
        <v>222</v>
      </c>
      <c r="B42" s="26">
        <v>43217.760520833333</v>
      </c>
      <c r="C42" s="28" t="s">
        <v>9</v>
      </c>
      <c r="D42" s="28">
        <v>91.989790999999997</v>
      </c>
      <c r="E42" s="28">
        <v>79.928007000000008</v>
      </c>
      <c r="F42" s="28">
        <v>54.907432</v>
      </c>
      <c r="G42" s="29">
        <v>0.67536137912987804</v>
      </c>
      <c r="H42" s="29">
        <v>0.15090810408922106</v>
      </c>
      <c r="I42" s="28" t="s">
        <v>9</v>
      </c>
      <c r="J42" s="28">
        <v>17.093377</v>
      </c>
      <c r="K42" s="28">
        <v>8.7259750000000054</v>
      </c>
      <c r="L42" s="28">
        <v>11.676211</v>
      </c>
      <c r="M42" s="29">
        <v>0.46394896426589072</v>
      </c>
      <c r="N42" s="29">
        <v>0.95890740003265984</v>
      </c>
      <c r="O42" s="27" t="s">
        <v>9</v>
      </c>
      <c r="P42" s="28">
        <v>10.869279000000001</v>
      </c>
      <c r="Q42" s="28">
        <v>11.130867999999996</v>
      </c>
      <c r="R42" s="28">
        <v>9.5992960000000007</v>
      </c>
      <c r="S42" s="29">
        <v>0.13229959780383882</v>
      </c>
      <c r="T42" s="29">
        <v>-2.3501222007124234E-2</v>
      </c>
      <c r="U42" s="99"/>
      <c r="V42" s="99"/>
      <c r="W42" s="99"/>
      <c r="X42" s="100"/>
      <c r="Y42" s="100">
        <v>265.06799999999998</v>
      </c>
      <c r="Z42" s="100">
        <v>272.93024200000002</v>
      </c>
      <c r="AA42" s="100">
        <v>167.699434</v>
      </c>
      <c r="AB42" s="100">
        <v>67.549465999999995</v>
      </c>
      <c r="AC42" s="100">
        <v>70.545337000000004</v>
      </c>
      <c r="AD42" s="100">
        <v>66.550289000000006</v>
      </c>
      <c r="AE42" s="100">
        <v>31.767621999999999</v>
      </c>
      <c r="AF42" s="100">
        <v>14.908566</v>
      </c>
      <c r="AG42" s="100">
        <v>18.079858999999999</v>
      </c>
      <c r="AH42" s="100">
        <v>19.817762999999999</v>
      </c>
      <c r="AI42" s="100">
        <v>13.744101000000001</v>
      </c>
      <c r="AJ42" s="100">
        <v>23.404121</v>
      </c>
      <c r="AK42" s="100">
        <v>42.703457</v>
      </c>
      <c r="AL42" s="100">
        <v>13.156758</v>
      </c>
      <c r="AM42" s="100">
        <v>10.062203</v>
      </c>
      <c r="AN42" s="100">
        <v>12.071469</v>
      </c>
      <c r="AO42" s="100">
        <v>13.504618000000001</v>
      </c>
      <c r="AP42" s="100">
        <v>7.0651669999999998</v>
      </c>
      <c r="AQ42" s="100">
        <v>15.282829</v>
      </c>
      <c r="AR42" s="100">
        <v>48.187499000000003</v>
      </c>
      <c r="AS42" s="100">
        <v>18.907713999999999</v>
      </c>
      <c r="AT42" s="100">
        <v>4.9713240000000001</v>
      </c>
      <c r="AU42" s="100">
        <v>4.7109930000000002</v>
      </c>
      <c r="AV42" s="100">
        <v>2.5550459999999999</v>
      </c>
      <c r="AW42" s="100">
        <v>12.82569</v>
      </c>
      <c r="AX42" s="100">
        <v>14.959623000000001</v>
      </c>
      <c r="AY42" s="100">
        <v>41.864227999999997</v>
      </c>
      <c r="AZ42" s="100">
        <v>14.456042999999999</v>
      </c>
      <c r="BA42" s="100">
        <v>4.6303330000000003</v>
      </c>
      <c r="BB42" s="100">
        <v>2.380935</v>
      </c>
      <c r="BC42" s="100">
        <v>2.0687630000000001</v>
      </c>
      <c r="BD42" s="100">
        <v>10.148709</v>
      </c>
      <c r="BE42" s="100">
        <v>10.985355</v>
      </c>
      <c r="BF42" s="100">
        <v>22.454657000000001</v>
      </c>
      <c r="BG42" s="100">
        <v>11.639937</v>
      </c>
      <c r="BH42" s="100">
        <v>21.792211999999999</v>
      </c>
      <c r="BI42" s="100">
        <v>33.635981999999998</v>
      </c>
      <c r="BJ42" s="100">
        <v>35.689107</v>
      </c>
      <c r="BK42" s="100">
        <v>40.693902000000001</v>
      </c>
      <c r="BL42" s="100">
        <v>128.550848</v>
      </c>
      <c r="BM42" s="100">
        <v>138.08984000000001</v>
      </c>
      <c r="BN42" s="100">
        <v>140.08173099999999</v>
      </c>
      <c r="BO42" s="100">
        <v>150.88752299999999</v>
      </c>
      <c r="BP42" s="100">
        <v>162.391649</v>
      </c>
      <c r="BQ42" s="98">
        <v>173.83962500000001</v>
      </c>
      <c r="BR42" s="101"/>
      <c r="BS42" s="101"/>
    </row>
    <row r="43" spans="1:71" x14ac:dyDescent="0.2">
      <c r="A43" s="33" t="s">
        <v>223</v>
      </c>
      <c r="B43" s="26">
        <v>43217.76054398148</v>
      </c>
      <c r="C43" s="28" t="s">
        <v>9</v>
      </c>
      <c r="D43" s="28">
        <v>238.17920699999999</v>
      </c>
      <c r="E43" s="28">
        <v>222.12652600000001</v>
      </c>
      <c r="F43" s="28">
        <v>162.60765000000001</v>
      </c>
      <c r="G43" s="29">
        <v>0.46474785780373784</v>
      </c>
      <c r="H43" s="29">
        <v>7.2268185565554477E-2</v>
      </c>
      <c r="I43" s="28" t="s">
        <v>9</v>
      </c>
      <c r="J43" s="28">
        <v>23.190912999999998</v>
      </c>
      <c r="K43" s="28">
        <v>17.714405999999997</v>
      </c>
      <c r="L43" s="28">
        <v>10.949315</v>
      </c>
      <c r="M43" s="29">
        <v>1.118024095571275</v>
      </c>
      <c r="N43" s="29">
        <v>0.3091555539598676</v>
      </c>
      <c r="O43" s="27" t="s">
        <v>9</v>
      </c>
      <c r="P43" s="28">
        <v>11.617772</v>
      </c>
      <c r="Q43" s="28">
        <v>5.6890810000000016</v>
      </c>
      <c r="R43" s="28">
        <v>4.2754560000000001</v>
      </c>
      <c r="S43" s="29">
        <v>1.7173176381653792</v>
      </c>
      <c r="T43" s="29">
        <v>1.0421175230234896</v>
      </c>
      <c r="U43" s="99"/>
      <c r="V43" s="99"/>
      <c r="W43" s="99"/>
      <c r="X43" s="100"/>
      <c r="Y43" s="100">
        <v>318</v>
      </c>
      <c r="Z43" s="100">
        <v>761.50903000000005</v>
      </c>
      <c r="AA43" s="100">
        <v>521.37536899999998</v>
      </c>
      <c r="AB43" s="100">
        <v>181.612393</v>
      </c>
      <c r="AC43" s="100">
        <v>195.16246100000001</v>
      </c>
      <c r="AD43" s="100">
        <v>147.351686</v>
      </c>
      <c r="AE43" s="100">
        <v>87.392854999999997</v>
      </c>
      <c r="AF43" s="100">
        <v>29.304369999999999</v>
      </c>
      <c r="AG43" s="100">
        <v>40.200203999999999</v>
      </c>
      <c r="AH43" s="100">
        <v>37.191181</v>
      </c>
      <c r="AI43" s="100">
        <v>40.655931000000002</v>
      </c>
      <c r="AJ43" s="100">
        <v>53.986162999999998</v>
      </c>
      <c r="AK43" s="100">
        <v>39.734952999999997</v>
      </c>
      <c r="AL43" s="100">
        <v>-2.4715000000000001E-2</v>
      </c>
      <c r="AM43" s="100">
        <v>5.9667870000000001</v>
      </c>
      <c r="AN43" s="100">
        <v>10.10439</v>
      </c>
      <c r="AO43" s="100">
        <v>12.595632</v>
      </c>
      <c r="AP43" s="100">
        <v>11.068144</v>
      </c>
      <c r="AQ43" s="100">
        <v>17.132293000000001</v>
      </c>
      <c r="AR43" s="100">
        <v>60.761747</v>
      </c>
      <c r="AS43" s="100">
        <v>15.838915</v>
      </c>
      <c r="AT43" s="100">
        <v>4.4772610000000004</v>
      </c>
      <c r="AU43" s="100">
        <v>4.915178</v>
      </c>
      <c r="AV43" s="100">
        <v>2.2989380000000001</v>
      </c>
      <c r="AW43" s="100">
        <v>14.198295999999999</v>
      </c>
      <c r="AX43" s="100">
        <v>17.899730000000002</v>
      </c>
      <c r="AY43" s="100">
        <v>22.177008000000001</v>
      </c>
      <c r="AZ43" s="100">
        <v>1.9683170000000001</v>
      </c>
      <c r="BA43" s="100">
        <v>-0.85983900000000002</v>
      </c>
      <c r="BB43" s="100">
        <v>-0.92384900000000003</v>
      </c>
      <c r="BC43" s="100">
        <v>4.5041000000000002</v>
      </c>
      <c r="BD43" s="100">
        <v>5.7857979999999998</v>
      </c>
      <c r="BE43" s="100">
        <v>6.4266719999999999</v>
      </c>
      <c r="BF43" s="100">
        <v>146.46503999999999</v>
      </c>
      <c r="BG43" s="100">
        <v>161.531237</v>
      </c>
      <c r="BH43" s="100">
        <v>159.496859</v>
      </c>
      <c r="BI43" s="100">
        <v>178.55426700000001</v>
      </c>
      <c r="BJ43" s="100">
        <v>180.46140700000001</v>
      </c>
      <c r="BK43" s="100">
        <v>238.28849399999999</v>
      </c>
      <c r="BL43" s="100">
        <v>169.25659300000001</v>
      </c>
      <c r="BM43" s="100">
        <v>173.532049</v>
      </c>
      <c r="BN43" s="100">
        <v>179.317848</v>
      </c>
      <c r="BO43" s="100">
        <v>183.96978300000001</v>
      </c>
      <c r="BP43" s="100">
        <v>189.65886399999999</v>
      </c>
      <c r="BQ43" s="98">
        <v>201.276633</v>
      </c>
      <c r="BR43" s="101"/>
      <c r="BS43" s="101"/>
    </row>
    <row r="44" spans="1:71" x14ac:dyDescent="0.2">
      <c r="A44" s="33" t="s">
        <v>224</v>
      </c>
      <c r="B44" s="26">
        <v>43217.760636574072</v>
      </c>
      <c r="C44" s="28" t="s">
        <v>9</v>
      </c>
      <c r="D44" s="28">
        <v>18.398616000000001</v>
      </c>
      <c r="E44" s="28">
        <v>15.557353999999997</v>
      </c>
      <c r="F44" s="28">
        <v>12.717720999999999</v>
      </c>
      <c r="G44" s="29">
        <v>0.44669127432501488</v>
      </c>
      <c r="H44" s="29">
        <v>0.18263144233910245</v>
      </c>
      <c r="I44" s="28" t="s">
        <v>9</v>
      </c>
      <c r="J44" s="28">
        <v>1.3571679999999999</v>
      </c>
      <c r="K44" s="28">
        <v>0.45946599999999993</v>
      </c>
      <c r="L44" s="28">
        <v>1.198123</v>
      </c>
      <c r="M44" s="29">
        <v>0.13274513551613643</v>
      </c>
      <c r="N44" s="29">
        <v>1.9537941871651006</v>
      </c>
      <c r="O44" s="27" t="s">
        <v>9</v>
      </c>
      <c r="P44" s="28">
        <v>0.43589099999999997</v>
      </c>
      <c r="Q44" s="28">
        <v>-0.39940399999999987</v>
      </c>
      <c r="R44" s="28">
        <v>0.85904899999999995</v>
      </c>
      <c r="S44" s="29">
        <v>-0.49258889772294712</v>
      </c>
      <c r="T44" s="29" t="s">
        <v>190</v>
      </c>
      <c r="U44" s="99"/>
      <c r="V44" s="99"/>
      <c r="W44" s="99"/>
      <c r="X44" s="100"/>
      <c r="Y44" s="100">
        <v>76.11</v>
      </c>
      <c r="Z44" s="100">
        <v>54.671467999999997</v>
      </c>
      <c r="AA44" s="100">
        <v>41.647511000000002</v>
      </c>
      <c r="AB44" s="100">
        <v>13.846890999999999</v>
      </c>
      <c r="AC44" s="100">
        <v>12.549502</v>
      </c>
      <c r="AD44" s="100">
        <v>5.5918840000000003</v>
      </c>
      <c r="AE44" s="100">
        <v>6.3842169999999996</v>
      </c>
      <c r="AF44" s="100">
        <v>1.85972</v>
      </c>
      <c r="AG44" s="100">
        <v>1.524832</v>
      </c>
      <c r="AH44" s="100">
        <v>1.0542480000000001</v>
      </c>
      <c r="AI44" s="100">
        <v>1.153084</v>
      </c>
      <c r="AJ44" s="100">
        <v>2.0016620000000001</v>
      </c>
      <c r="AK44" s="100">
        <v>0.62402999999999997</v>
      </c>
      <c r="AL44" s="100">
        <v>2.8306469999999999</v>
      </c>
      <c r="AM44" s="100">
        <v>0.53062299999999996</v>
      </c>
      <c r="AN44" s="100">
        <v>0.37473699999999999</v>
      </c>
      <c r="AO44" s="100">
        <v>-1.6354E-2</v>
      </c>
      <c r="AP44" s="100">
        <v>-0.26497700000000002</v>
      </c>
      <c r="AQ44" s="100">
        <v>0.61482499999999995</v>
      </c>
      <c r="AR44" s="100">
        <v>3.415114</v>
      </c>
      <c r="AS44" s="100">
        <v>4.2025790000000001</v>
      </c>
      <c r="AT44" s="100">
        <v>1.3501860000000001</v>
      </c>
      <c r="AU44" s="100">
        <v>1.0969800000000001</v>
      </c>
      <c r="AV44" s="100">
        <v>1.0595209999999999</v>
      </c>
      <c r="AW44" s="100">
        <v>1.0626359999999999</v>
      </c>
      <c r="AX44" s="100">
        <v>0.69488899999999998</v>
      </c>
      <c r="AY44" s="100">
        <v>1.284529</v>
      </c>
      <c r="AZ44" s="100">
        <v>4.2208360000000003</v>
      </c>
      <c r="BA44" s="100">
        <v>0.83451200000000003</v>
      </c>
      <c r="BB44" s="100">
        <v>0.61855300000000002</v>
      </c>
      <c r="BC44" s="100">
        <v>1.8732979999999999</v>
      </c>
      <c r="BD44" s="100">
        <v>0.25251499999999999</v>
      </c>
      <c r="BE44" s="100">
        <v>0.57236799999999999</v>
      </c>
      <c r="BF44" s="100">
        <v>8.6057790000000001</v>
      </c>
      <c r="BG44" s="100">
        <v>9.4827969999999997</v>
      </c>
      <c r="BH44" s="100">
        <v>7.6345460000000003</v>
      </c>
      <c r="BI44" s="100">
        <v>9.5343269999999993</v>
      </c>
      <c r="BJ44" s="100">
        <v>11.7676</v>
      </c>
      <c r="BK44" s="100">
        <v>2.8531589999999998</v>
      </c>
      <c r="BL44" s="100">
        <v>60.551206999999998</v>
      </c>
      <c r="BM44" s="100">
        <v>61.410257999999999</v>
      </c>
      <c r="BN44" s="100">
        <v>61.650230000000001</v>
      </c>
      <c r="BO44" s="100">
        <v>62.222596000000003</v>
      </c>
      <c r="BP44" s="100">
        <v>61.384887999999997</v>
      </c>
      <c r="BQ44" s="98">
        <v>61.820777999999997</v>
      </c>
      <c r="BR44" s="101"/>
      <c r="BS44" s="101"/>
    </row>
    <row r="45" spans="1:71" x14ac:dyDescent="0.2">
      <c r="A45" s="33" t="s">
        <v>105</v>
      </c>
      <c r="B45" s="26">
        <v>43217.760983796295</v>
      </c>
      <c r="C45" s="28">
        <v>2943.6666666666665</v>
      </c>
      <c r="D45" s="28">
        <v>3085.9259999999999</v>
      </c>
      <c r="E45" s="28">
        <v>3374.5981700000011</v>
      </c>
      <c r="F45" s="28">
        <v>2621.221</v>
      </c>
      <c r="G45" s="29">
        <v>0.17728570006115474</v>
      </c>
      <c r="H45" s="29">
        <v>-8.5542679589612036E-2</v>
      </c>
      <c r="I45" s="28">
        <v>675.5</v>
      </c>
      <c r="J45" s="28">
        <v>677.01599999999996</v>
      </c>
      <c r="K45" s="28">
        <v>623.94831899999986</v>
      </c>
      <c r="L45" s="28">
        <v>613.971</v>
      </c>
      <c r="M45" s="29">
        <v>0.10268400299036928</v>
      </c>
      <c r="N45" s="29">
        <v>8.5051404714178158E-2</v>
      </c>
      <c r="O45" s="27">
        <v>380.83333333333331</v>
      </c>
      <c r="P45" s="28">
        <v>393.26400000000001</v>
      </c>
      <c r="Q45" s="28">
        <v>358.17476000000011</v>
      </c>
      <c r="R45" s="28">
        <v>451.23200000000003</v>
      </c>
      <c r="S45" s="29">
        <v>-0.12846606623643719</v>
      </c>
      <c r="T45" s="29">
        <v>9.7966813741984238E-2</v>
      </c>
      <c r="U45" s="99"/>
      <c r="V45" s="99"/>
      <c r="W45" s="99"/>
      <c r="X45" s="100"/>
      <c r="Y45" s="100">
        <v>9877.5</v>
      </c>
      <c r="Z45" s="100">
        <v>11318.495000000001</v>
      </c>
      <c r="AA45" s="100">
        <v>8569.4639999999999</v>
      </c>
      <c r="AB45" s="100">
        <v>2722.947361</v>
      </c>
      <c r="AC45" s="100">
        <v>2599.7284690000001</v>
      </c>
      <c r="AD45" s="100">
        <v>3630.3420000000001</v>
      </c>
      <c r="AE45" s="100">
        <v>2677.9110000000001</v>
      </c>
      <c r="AF45" s="100">
        <v>908.03399999999999</v>
      </c>
      <c r="AG45" s="100">
        <v>795.29310799999996</v>
      </c>
      <c r="AH45" s="100">
        <v>762.83576800000003</v>
      </c>
      <c r="AI45" s="100">
        <v>1216.2251679999999</v>
      </c>
      <c r="AJ45" s="100">
        <v>1005.583</v>
      </c>
      <c r="AK45" s="100">
        <v>1478.287</v>
      </c>
      <c r="AL45" s="100">
        <v>787.47900000000004</v>
      </c>
      <c r="AM45" s="100">
        <v>370.21800000000002</v>
      </c>
      <c r="AN45" s="100">
        <v>363.95398699999998</v>
      </c>
      <c r="AO45" s="100">
        <v>353.44071400000001</v>
      </c>
      <c r="AP45" s="100">
        <v>390.674217</v>
      </c>
      <c r="AQ45" s="100">
        <v>427.33600000000001</v>
      </c>
      <c r="AR45" s="100">
        <v>2446.4609999999998</v>
      </c>
      <c r="AS45" s="100">
        <v>1597.12</v>
      </c>
      <c r="AT45" s="100">
        <v>390.59527600000001</v>
      </c>
      <c r="AU45" s="100">
        <v>408.795638</v>
      </c>
      <c r="AV45" s="100">
        <v>409.299891</v>
      </c>
      <c r="AW45" s="100">
        <v>607.56842400000005</v>
      </c>
      <c r="AX45" s="100">
        <v>600.97325699999999</v>
      </c>
      <c r="AY45" s="100">
        <v>1225.42</v>
      </c>
      <c r="AZ45" s="100">
        <v>743.35799999999995</v>
      </c>
      <c r="BA45" s="100">
        <v>169.92194799999999</v>
      </c>
      <c r="BB45" s="100">
        <v>162.30581599999999</v>
      </c>
      <c r="BC45" s="100">
        <v>283.56794300000001</v>
      </c>
      <c r="BD45" s="100">
        <v>253.67111199999999</v>
      </c>
      <c r="BE45" s="100">
        <v>276.74211300000002</v>
      </c>
      <c r="BF45" s="100">
        <v>2517.944</v>
      </c>
      <c r="BG45" s="100">
        <v>2466.2742739999999</v>
      </c>
      <c r="BH45" s="100">
        <v>2514.7263939999998</v>
      </c>
      <c r="BI45" s="100">
        <v>2639.6049240000002</v>
      </c>
      <c r="BJ45" s="100">
        <v>2362.9560000000001</v>
      </c>
      <c r="BK45" s="100">
        <v>2615.806</v>
      </c>
      <c r="BL45" s="100">
        <v>8546.3130000000001</v>
      </c>
      <c r="BM45" s="100">
        <v>8831.3829019999994</v>
      </c>
      <c r="BN45" s="100">
        <v>8990.9294900000004</v>
      </c>
      <c r="BO45" s="100">
        <v>9379.8503970000002</v>
      </c>
      <c r="BP45" s="100">
        <v>9836.5740000000005</v>
      </c>
      <c r="BQ45" s="98">
        <v>10150.058999999999</v>
      </c>
      <c r="BR45" s="101"/>
      <c r="BS45" s="101"/>
    </row>
    <row r="46" spans="1:71" x14ac:dyDescent="0.2">
      <c r="A46" s="33" t="s">
        <v>41</v>
      </c>
      <c r="B46" s="26">
        <v>43217.762407407405</v>
      </c>
      <c r="C46" s="28">
        <v>1196.0207966793321</v>
      </c>
      <c r="D46" s="28">
        <v>1139.502</v>
      </c>
      <c r="E46" s="28">
        <v>1462.5569999999998</v>
      </c>
      <c r="F46" s="28">
        <v>899.94</v>
      </c>
      <c r="G46" s="29">
        <v>0.26619774651643424</v>
      </c>
      <c r="H46" s="29">
        <v>-0.22088369889173542</v>
      </c>
      <c r="I46" s="28">
        <v>463.17327962483915</v>
      </c>
      <c r="J46" s="28">
        <v>417.07400000000001</v>
      </c>
      <c r="K46" s="28">
        <v>717.85899999999992</v>
      </c>
      <c r="L46" s="28">
        <v>297.51499999999999</v>
      </c>
      <c r="M46" s="29">
        <v>0.40185872981194226</v>
      </c>
      <c r="N46" s="29">
        <v>-0.41900289611191044</v>
      </c>
      <c r="O46" s="27">
        <v>72.640741250083323</v>
      </c>
      <c r="P46" s="28">
        <v>33.609000000000002</v>
      </c>
      <c r="Q46" s="28">
        <v>65.275000000000091</v>
      </c>
      <c r="R46" s="28">
        <v>38.664999999999999</v>
      </c>
      <c r="S46" s="29">
        <v>-0.13076425708004646</v>
      </c>
      <c r="T46" s="29">
        <v>-0.48511681348142544</v>
      </c>
      <c r="U46" s="99"/>
      <c r="V46" s="99"/>
      <c r="W46" s="99"/>
      <c r="X46" s="100"/>
      <c r="Y46" s="100">
        <v>7687.03125</v>
      </c>
      <c r="Z46" s="100">
        <v>4686.0159999999996</v>
      </c>
      <c r="AA46" s="100">
        <v>3721.9859999999999</v>
      </c>
      <c r="AB46" s="100">
        <v>1000.831</v>
      </c>
      <c r="AC46" s="100">
        <v>1322.6880000000001</v>
      </c>
      <c r="AD46" s="100">
        <v>2059.6579999999999</v>
      </c>
      <c r="AE46" s="100">
        <v>1656.5550000000001</v>
      </c>
      <c r="AF46" s="100">
        <v>331.97300000000001</v>
      </c>
      <c r="AG46" s="100">
        <v>444.96800000000002</v>
      </c>
      <c r="AH46" s="100">
        <v>670.48800000000006</v>
      </c>
      <c r="AI46" s="100">
        <v>692.71299999999997</v>
      </c>
      <c r="AJ46" s="100">
        <v>479.17899999999997</v>
      </c>
      <c r="AK46" s="100">
        <v>1397.886</v>
      </c>
      <c r="AL46" s="100">
        <v>1054.7059999999999</v>
      </c>
      <c r="AM46" s="100">
        <v>180.98500000000001</v>
      </c>
      <c r="AN46" s="100">
        <v>298.09500000000003</v>
      </c>
      <c r="AO46" s="100">
        <v>505.78699999999998</v>
      </c>
      <c r="AP46" s="100">
        <v>493.50299999999999</v>
      </c>
      <c r="AQ46" s="100">
        <v>280.00099999999998</v>
      </c>
      <c r="AR46" s="100">
        <v>1978.7329999999999</v>
      </c>
      <c r="AS46" s="100">
        <v>1406.171</v>
      </c>
      <c r="AT46" s="100">
        <v>293.89600000000002</v>
      </c>
      <c r="AU46" s="100">
        <v>403.65600000000001</v>
      </c>
      <c r="AV46" s="100">
        <v>526.84500000000003</v>
      </c>
      <c r="AW46" s="100">
        <v>332.32499999999999</v>
      </c>
      <c r="AX46" s="100">
        <v>631.03399999999999</v>
      </c>
      <c r="AY46" s="100">
        <v>718.23400000000004</v>
      </c>
      <c r="AZ46" s="100">
        <v>424.34100000000001</v>
      </c>
      <c r="BA46" s="100">
        <v>55.256999999999998</v>
      </c>
      <c r="BB46" s="100">
        <v>256.54000000000002</v>
      </c>
      <c r="BC46" s="100">
        <v>65.072999999999993</v>
      </c>
      <c r="BD46" s="100">
        <v>189.857</v>
      </c>
      <c r="BE46" s="100">
        <v>417.09100000000001</v>
      </c>
      <c r="BF46" s="100">
        <v>2824.578</v>
      </c>
      <c r="BG46" s="100">
        <v>3616.6129999999998</v>
      </c>
      <c r="BH46" s="100">
        <v>3321.6909999999998</v>
      </c>
      <c r="BI46" s="100">
        <v>2744.6819999999998</v>
      </c>
      <c r="BJ46" s="100">
        <v>2646.7919999999999</v>
      </c>
      <c r="BK46" s="100">
        <v>3685.6840000000002</v>
      </c>
      <c r="BL46" s="100">
        <v>2997.9780000000001</v>
      </c>
      <c r="BM46" s="100">
        <v>2971.4389999999999</v>
      </c>
      <c r="BN46" s="100">
        <v>3227.0790000000002</v>
      </c>
      <c r="BO46" s="100">
        <v>3766.8809999999999</v>
      </c>
      <c r="BP46" s="100">
        <v>4034.498</v>
      </c>
      <c r="BQ46" s="98">
        <v>4012.3090000000002</v>
      </c>
      <c r="BR46" s="101"/>
      <c r="BS46" s="101"/>
    </row>
    <row r="47" spans="1:71" x14ac:dyDescent="0.2">
      <c r="A47" s="33" t="s">
        <v>12</v>
      </c>
      <c r="B47" s="26">
        <v>43217.76353009259</v>
      </c>
      <c r="C47" s="28" t="s">
        <v>9</v>
      </c>
      <c r="D47" s="28">
        <v>497.73399999999998</v>
      </c>
      <c r="E47" s="28">
        <v>218.43499999999995</v>
      </c>
      <c r="F47" s="28">
        <v>538.81299999999999</v>
      </c>
      <c r="G47" s="29">
        <v>-7.6239808616347382E-2</v>
      </c>
      <c r="H47" s="29">
        <v>1.2786366653695613</v>
      </c>
      <c r="I47" s="28" t="s">
        <v>9</v>
      </c>
      <c r="J47" s="28">
        <v>-7.008</v>
      </c>
      <c r="K47" s="28">
        <v>16.244999999999997</v>
      </c>
      <c r="L47" s="28">
        <v>-17.321000000000002</v>
      </c>
      <c r="M47" s="29" t="s">
        <v>190</v>
      </c>
      <c r="N47" s="29" t="s">
        <v>190</v>
      </c>
      <c r="O47" s="27" t="s">
        <v>9</v>
      </c>
      <c r="P47" s="28">
        <v>-59.734999999999999</v>
      </c>
      <c r="Q47" s="28">
        <v>58.724999999999994</v>
      </c>
      <c r="R47" s="28">
        <v>-46.564</v>
      </c>
      <c r="S47" s="29" t="s">
        <v>190</v>
      </c>
      <c r="T47" s="29" t="s">
        <v>190</v>
      </c>
      <c r="U47" s="99"/>
      <c r="V47" s="99"/>
      <c r="W47" s="99"/>
      <c r="X47" s="100"/>
      <c r="Y47" s="100">
        <v>2625.3835397340499</v>
      </c>
      <c r="Z47" s="100">
        <v>1926.7380000000001</v>
      </c>
      <c r="AA47" s="100">
        <v>2378.1880000000001</v>
      </c>
      <c r="AB47" s="100">
        <v>663.17</v>
      </c>
      <c r="AC47" s="100">
        <v>506.32</v>
      </c>
      <c r="AD47" s="100">
        <v>488.15300000000002</v>
      </c>
      <c r="AE47" s="100">
        <v>568.66600000000005</v>
      </c>
      <c r="AF47" s="100">
        <v>129.50399999999999</v>
      </c>
      <c r="AG47" s="100">
        <v>173.881</v>
      </c>
      <c r="AH47" s="100">
        <v>137.39699999999999</v>
      </c>
      <c r="AI47" s="100">
        <v>47.371000000000002</v>
      </c>
      <c r="AJ47" s="100">
        <v>119.16800000000001</v>
      </c>
      <c r="AK47" s="100">
        <v>-39.223999999999997</v>
      </c>
      <c r="AL47" s="100">
        <v>-82.617999999999995</v>
      </c>
      <c r="AM47" s="100">
        <v>-31.032</v>
      </c>
      <c r="AN47" s="100">
        <v>7.516</v>
      </c>
      <c r="AO47" s="100">
        <v>-26.324999999999999</v>
      </c>
      <c r="AP47" s="100">
        <v>10.616</v>
      </c>
      <c r="AQ47" s="100">
        <v>-20.433</v>
      </c>
      <c r="AR47" s="100">
        <v>7.9359999999999999</v>
      </c>
      <c r="AS47" s="100">
        <v>-22.2</v>
      </c>
      <c r="AT47" s="100">
        <v>7.5250000000000004</v>
      </c>
      <c r="AU47" s="100">
        <v>-7.5810000000000004</v>
      </c>
      <c r="AV47" s="100">
        <v>3.3</v>
      </c>
      <c r="AW47" s="100">
        <v>7.5170000000000003</v>
      </c>
      <c r="AX47" s="100">
        <v>-26.324999999999999</v>
      </c>
      <c r="AY47" s="100">
        <v>-100.01300000000001</v>
      </c>
      <c r="AZ47" s="100">
        <v>-236.12899999999999</v>
      </c>
      <c r="BA47" s="100">
        <v>-35.920999999999999</v>
      </c>
      <c r="BB47" s="100">
        <v>-40.094000000000001</v>
      </c>
      <c r="BC47" s="100">
        <v>-40.094000000000001</v>
      </c>
      <c r="BD47" s="100">
        <v>-40.429000000000002</v>
      </c>
      <c r="BE47" s="100">
        <v>-71.751999999999995</v>
      </c>
      <c r="BF47" s="100">
        <v>280.46499999999997</v>
      </c>
      <c r="BG47" s="100">
        <v>251.57499999999999</v>
      </c>
      <c r="BH47" s="100">
        <v>253.36099999999999</v>
      </c>
      <c r="BI47" s="100">
        <v>315.76100000000002</v>
      </c>
      <c r="BJ47" s="100">
        <v>275.59500000000003</v>
      </c>
      <c r="BK47" s="100">
        <v>338.59300000000002</v>
      </c>
      <c r="BL47" s="100">
        <v>1286.951</v>
      </c>
      <c r="BM47" s="100">
        <v>1262.221</v>
      </c>
      <c r="BN47" s="100">
        <v>1222.462</v>
      </c>
      <c r="BO47" s="100">
        <v>1150.71</v>
      </c>
      <c r="BP47" s="100">
        <v>1350.4459999999999</v>
      </c>
      <c r="BQ47" s="98">
        <v>1290.711</v>
      </c>
      <c r="BR47" s="101"/>
      <c r="BS47" s="101"/>
    </row>
    <row r="48" spans="1:71" x14ac:dyDescent="0.2">
      <c r="A48" s="33" t="s">
        <v>225</v>
      </c>
      <c r="B48" s="26">
        <v>43217.763888888891</v>
      </c>
      <c r="C48" s="28" t="s">
        <v>9</v>
      </c>
      <c r="D48" s="28">
        <v>207.37401600000001</v>
      </c>
      <c r="E48" s="28">
        <v>204.73041699999999</v>
      </c>
      <c r="F48" s="28">
        <v>223.24519100000001</v>
      </c>
      <c r="G48" s="29">
        <v>-7.1093020767466375E-2</v>
      </c>
      <c r="H48" s="29">
        <v>1.2912585431797519E-2</v>
      </c>
      <c r="I48" s="28" t="s">
        <v>9</v>
      </c>
      <c r="J48" s="28">
        <v>1.0911090000000001</v>
      </c>
      <c r="K48" s="28">
        <v>1.7882900000000004</v>
      </c>
      <c r="L48" s="28">
        <v>1.7612589999999999</v>
      </c>
      <c r="M48" s="29">
        <v>-0.3804948619141193</v>
      </c>
      <c r="N48" s="29">
        <v>-0.38985902733896638</v>
      </c>
      <c r="O48" s="27" t="s">
        <v>9</v>
      </c>
      <c r="P48" s="28">
        <v>5.9360249999999999</v>
      </c>
      <c r="Q48" s="28">
        <v>8.7110209999999988</v>
      </c>
      <c r="R48" s="28">
        <v>7.9672270000000003</v>
      </c>
      <c r="S48" s="29">
        <v>-0.25494466267874638</v>
      </c>
      <c r="T48" s="29">
        <v>-0.31856150960949348</v>
      </c>
      <c r="U48" s="99"/>
      <c r="V48" s="99"/>
      <c r="W48" s="99"/>
      <c r="X48" s="100"/>
      <c r="Y48" s="100">
        <v>289.60000000000002</v>
      </c>
      <c r="Z48" s="100">
        <v>787.28121099999998</v>
      </c>
      <c r="AA48" s="100">
        <v>869.89380600000004</v>
      </c>
      <c r="AB48" s="100">
        <v>192.68452500000001</v>
      </c>
      <c r="AC48" s="100">
        <v>166.62107800000001</v>
      </c>
      <c r="AD48" s="100">
        <v>21.564050000000002</v>
      </c>
      <c r="AE48" s="100">
        <v>20.740490999999999</v>
      </c>
      <c r="AF48" s="100">
        <v>5.5033919999999998</v>
      </c>
      <c r="AG48" s="100">
        <v>4.6142459999999996</v>
      </c>
      <c r="AH48" s="100">
        <v>5.030367</v>
      </c>
      <c r="AI48" s="100">
        <v>6.4160450000000004</v>
      </c>
      <c r="AJ48" s="100">
        <v>6.0724609999999997</v>
      </c>
      <c r="AK48" s="100">
        <v>0.69347599999999998</v>
      </c>
      <c r="AL48" s="100">
        <v>2.040092</v>
      </c>
      <c r="AM48" s="100">
        <v>0.96445599999999998</v>
      </c>
      <c r="AN48" s="100">
        <v>-0.49585400000000002</v>
      </c>
      <c r="AO48" s="100">
        <v>-8.2807000000000006E-2</v>
      </c>
      <c r="AP48" s="100">
        <v>0.30768099999999998</v>
      </c>
      <c r="AQ48" s="100">
        <v>-0.20599100000000001</v>
      </c>
      <c r="AR48" s="100">
        <v>4.5578690000000002</v>
      </c>
      <c r="AS48" s="100">
        <v>5.2141120000000001</v>
      </c>
      <c r="AT48" s="100">
        <v>2.192107</v>
      </c>
      <c r="AU48" s="100">
        <v>0.67915800000000004</v>
      </c>
      <c r="AV48" s="100">
        <v>1.6637770000000001</v>
      </c>
      <c r="AW48" s="100">
        <v>0.30019800000000002</v>
      </c>
      <c r="AX48" s="100">
        <v>0.70812200000000003</v>
      </c>
      <c r="AY48" s="100">
        <v>26.840328</v>
      </c>
      <c r="AZ48" s="100">
        <v>25.708573000000001</v>
      </c>
      <c r="BA48" s="100">
        <v>6.604495</v>
      </c>
      <c r="BB48" s="100">
        <v>5.5978000000000003</v>
      </c>
      <c r="BC48" s="100">
        <v>8.3574470000000005</v>
      </c>
      <c r="BD48" s="100">
        <v>4.2850529999999996</v>
      </c>
      <c r="BE48" s="100">
        <v>5.877027</v>
      </c>
      <c r="BF48" s="100">
        <v>-32.223680999999999</v>
      </c>
      <c r="BG48" s="100">
        <v>-49.073954000000001</v>
      </c>
      <c r="BH48" s="100">
        <v>-86.243838999999994</v>
      </c>
      <c r="BI48" s="100">
        <v>-47.782944000000001</v>
      </c>
      <c r="BJ48" s="100">
        <v>-35.65025</v>
      </c>
      <c r="BK48" s="100">
        <v>-70.101342000000002</v>
      </c>
      <c r="BL48" s="100">
        <v>267.184416</v>
      </c>
      <c r="BM48" s="100">
        <v>275.15944999999999</v>
      </c>
      <c r="BN48" s="100">
        <v>259.42525000000001</v>
      </c>
      <c r="BO48" s="100">
        <v>265.288276</v>
      </c>
      <c r="BP48" s="100">
        <v>296.34043500000001</v>
      </c>
      <c r="BQ48" s="98">
        <v>302.26910900000001</v>
      </c>
      <c r="BR48" s="101"/>
      <c r="BS48" s="101"/>
    </row>
    <row r="49" spans="1:71" x14ac:dyDescent="0.2">
      <c r="A49" s="33" t="s">
        <v>27</v>
      </c>
      <c r="B49" s="26">
        <v>43217.764421296299</v>
      </c>
      <c r="C49" s="28" t="s">
        <v>9</v>
      </c>
      <c r="D49" s="28">
        <v>45.393836999999998</v>
      </c>
      <c r="E49" s="28">
        <v>65.410777999999993</v>
      </c>
      <c r="F49" s="28">
        <v>7.4177099999999996</v>
      </c>
      <c r="G49" s="29">
        <v>5.1196564707975911</v>
      </c>
      <c r="H49" s="29">
        <v>-0.30601900194490883</v>
      </c>
      <c r="I49" s="28" t="s">
        <v>9</v>
      </c>
      <c r="J49" s="28">
        <v>16.020273</v>
      </c>
      <c r="K49" s="28">
        <v>22.339796000000003</v>
      </c>
      <c r="L49" s="28">
        <v>-2.9584769999999998</v>
      </c>
      <c r="M49" s="29" t="s">
        <v>190</v>
      </c>
      <c r="N49" s="29">
        <v>-0.28288185800801413</v>
      </c>
      <c r="O49" s="27" t="s">
        <v>9</v>
      </c>
      <c r="P49" s="28">
        <v>-4.5936669999999999</v>
      </c>
      <c r="Q49" s="28">
        <v>27.816922999999996</v>
      </c>
      <c r="R49" s="28">
        <v>-3.9744739999999998</v>
      </c>
      <c r="S49" s="29" t="s">
        <v>190</v>
      </c>
      <c r="T49" s="29" t="s">
        <v>190</v>
      </c>
      <c r="U49" s="99"/>
      <c r="V49" s="99"/>
      <c r="W49" s="99"/>
      <c r="X49" s="100"/>
      <c r="Y49" s="100">
        <v>569</v>
      </c>
      <c r="Z49" s="100">
        <v>168.153098</v>
      </c>
      <c r="AA49" s="100">
        <v>60.826895999999998</v>
      </c>
      <c r="AB49" s="100">
        <v>39.774977</v>
      </c>
      <c r="AC49" s="100">
        <v>55.549633</v>
      </c>
      <c r="AD49" s="100">
        <v>34.923000000000002</v>
      </c>
      <c r="AE49" s="100">
        <v>5.6381069999999998</v>
      </c>
      <c r="AF49" s="100">
        <v>-1.4974240000000001</v>
      </c>
      <c r="AG49" s="100">
        <v>8.8467310000000001</v>
      </c>
      <c r="AH49" s="100">
        <v>12.691513</v>
      </c>
      <c r="AI49" s="100">
        <v>14.88218</v>
      </c>
      <c r="AJ49" s="100">
        <v>10.629887999999999</v>
      </c>
      <c r="AK49" s="100">
        <v>29.438950999999999</v>
      </c>
      <c r="AL49" s="100">
        <v>0.52984299999999995</v>
      </c>
      <c r="AM49" s="100">
        <v>-2.994758</v>
      </c>
      <c r="AN49" s="100">
        <v>7.2441500000000003</v>
      </c>
      <c r="AO49" s="100">
        <v>11.697507</v>
      </c>
      <c r="AP49" s="100">
        <v>13.492051999999999</v>
      </c>
      <c r="AQ49" s="100">
        <v>8.6998250000000006</v>
      </c>
      <c r="AR49" s="100">
        <v>51.715943000000003</v>
      </c>
      <c r="AS49" s="100">
        <v>3.3127430000000002</v>
      </c>
      <c r="AT49" s="100">
        <v>3.990529</v>
      </c>
      <c r="AU49" s="100">
        <v>2.0616789999999998</v>
      </c>
      <c r="AV49" s="100">
        <v>-4.4356159999999996</v>
      </c>
      <c r="AW49" s="100">
        <v>13.386571999999999</v>
      </c>
      <c r="AX49" s="100">
        <v>18.948052000000001</v>
      </c>
      <c r="AY49" s="100">
        <v>54.011325999999997</v>
      </c>
      <c r="AZ49" s="100">
        <v>9.6023150000000008</v>
      </c>
      <c r="BA49" s="100">
        <v>7.2194950000000002</v>
      </c>
      <c r="BB49" s="100">
        <v>2.6321029999999999</v>
      </c>
      <c r="BC49" s="100">
        <v>-4.3697650000000001</v>
      </c>
      <c r="BD49" s="100">
        <v>-1.88791</v>
      </c>
      <c r="BE49" s="100">
        <v>32.056787</v>
      </c>
      <c r="BF49" s="100">
        <v>375.42744599999997</v>
      </c>
      <c r="BG49" s="100">
        <v>437.33294799999999</v>
      </c>
      <c r="BH49" s="100">
        <v>487.77339899999998</v>
      </c>
      <c r="BI49" s="100">
        <v>459.13987500000002</v>
      </c>
      <c r="BJ49" s="100">
        <v>429.50466999999998</v>
      </c>
      <c r="BK49" s="100">
        <v>425.78242</v>
      </c>
      <c r="BL49" s="100">
        <v>174.839697</v>
      </c>
      <c r="BM49" s="100">
        <v>170.92975100000001</v>
      </c>
      <c r="BN49" s="100">
        <v>168.98313300000001</v>
      </c>
      <c r="BO49" s="100">
        <v>201.03992</v>
      </c>
      <c r="BP49" s="100">
        <v>228.86088100000001</v>
      </c>
      <c r="BQ49" s="98">
        <v>224.25761700000001</v>
      </c>
      <c r="BR49" s="101"/>
      <c r="BS49" s="101"/>
    </row>
    <row r="50" spans="1:71" x14ac:dyDescent="0.2">
      <c r="A50" s="33" t="s">
        <v>226</v>
      </c>
      <c r="B50" s="26">
        <v>43217.766018518516</v>
      </c>
      <c r="C50" s="28" t="s">
        <v>9</v>
      </c>
      <c r="D50" s="28">
        <v>0</v>
      </c>
      <c r="E50" s="28">
        <v>8.3645560000000003</v>
      </c>
      <c r="F50" s="28">
        <v>13.925750000000001</v>
      </c>
      <c r="G50" s="29">
        <v>-1</v>
      </c>
      <c r="H50" s="29">
        <v>-1</v>
      </c>
      <c r="I50" s="28" t="s">
        <v>9</v>
      </c>
      <c r="J50" s="28">
        <v>2.7870149999999998</v>
      </c>
      <c r="K50" s="28">
        <v>8.3645560000000003</v>
      </c>
      <c r="L50" s="28">
        <v>85.728999999999999</v>
      </c>
      <c r="M50" s="29">
        <v>-0.96749040581366863</v>
      </c>
      <c r="N50" s="29">
        <v>-0.66680658244143509</v>
      </c>
      <c r="O50" s="27" t="s">
        <v>9</v>
      </c>
      <c r="P50" s="28">
        <v>1.277879</v>
      </c>
      <c r="Q50" s="28">
        <v>11.463009999999999</v>
      </c>
      <c r="R50" s="28">
        <v>2.3774310000000001</v>
      </c>
      <c r="S50" s="29">
        <v>-0.46249586213017335</v>
      </c>
      <c r="T50" s="29">
        <v>-0.8885215139828021</v>
      </c>
      <c r="U50" s="99"/>
      <c r="V50" s="99"/>
      <c r="W50" s="99"/>
      <c r="X50" s="100"/>
      <c r="Y50" s="100">
        <v>402.3</v>
      </c>
      <c r="Z50" s="100">
        <v>70.765499000000005</v>
      </c>
      <c r="AA50" s="100">
        <v>57.813775</v>
      </c>
      <c r="AB50" s="100">
        <v>37.654952000000002</v>
      </c>
      <c r="AC50" s="100">
        <v>47.428761000000002</v>
      </c>
      <c r="AD50" s="100">
        <v>0</v>
      </c>
      <c r="AE50" s="100">
        <v>0</v>
      </c>
      <c r="AF50" s="100">
        <v>371.06823900000001</v>
      </c>
      <c r="AG50" s="100">
        <v>377.08983000000001</v>
      </c>
      <c r="AH50" s="100">
        <v>379.53112299999998</v>
      </c>
      <c r="AI50" s="100">
        <v>503.114597</v>
      </c>
      <c r="AJ50" s="100">
        <v>504.96219400000001</v>
      </c>
      <c r="AK50" s="100">
        <v>0</v>
      </c>
      <c r="AL50" s="100">
        <v>0</v>
      </c>
      <c r="AM50" s="100">
        <v>8.9520789999999995</v>
      </c>
      <c r="AN50" s="100">
        <v>8.2241520000000001</v>
      </c>
      <c r="AO50" s="100">
        <v>7.5925940000000001</v>
      </c>
      <c r="AP50" s="100">
        <v>7.2198520000000004</v>
      </c>
      <c r="AQ50" s="100">
        <v>7.192539</v>
      </c>
      <c r="AR50" s="100">
        <v>0</v>
      </c>
      <c r="AS50" s="100">
        <v>0</v>
      </c>
      <c r="AT50" s="100">
        <v>1.656212</v>
      </c>
      <c r="AU50" s="100">
        <v>1.7323949999999999</v>
      </c>
      <c r="AV50" s="100">
        <v>1.9932989999999999</v>
      </c>
      <c r="AW50" s="100">
        <v>1.8923779999999999</v>
      </c>
      <c r="AX50" s="100">
        <v>0.57888200000000001</v>
      </c>
      <c r="AY50" s="100">
        <v>26.493238999999999</v>
      </c>
      <c r="AZ50" s="100">
        <v>-48.065707000000003</v>
      </c>
      <c r="BA50" s="100">
        <v>1465.307501</v>
      </c>
      <c r="BB50" s="100">
        <v>1507.850623</v>
      </c>
      <c r="BC50" s="100">
        <v>1739.461693</v>
      </c>
      <c r="BD50" s="100">
        <v>1881.7289949999999</v>
      </c>
      <c r="BE50" s="100">
        <v>1857.2093669999999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499.49373200000002</v>
      </c>
      <c r="BM50" s="100">
        <v>447.75102700000002</v>
      </c>
      <c r="BN50" s="100">
        <v>445.83993900000002</v>
      </c>
      <c r="BO50" s="100">
        <v>536.171066</v>
      </c>
      <c r="BP50" s="100">
        <v>677.59915899999999</v>
      </c>
      <c r="BQ50" s="98">
        <v>680.24479399999996</v>
      </c>
      <c r="BR50" s="101"/>
      <c r="BS50" s="101"/>
    </row>
    <row r="51" spans="1:71" x14ac:dyDescent="0.2">
      <c r="A51" s="33" t="s">
        <v>227</v>
      </c>
      <c r="B51" s="26">
        <v>43217.769745370373</v>
      </c>
      <c r="C51" s="28" t="s">
        <v>9</v>
      </c>
      <c r="D51" s="28">
        <v>21.371749999999999</v>
      </c>
      <c r="E51" s="28">
        <v>19.870186999999994</v>
      </c>
      <c r="F51" s="28">
        <v>16.083376000000001</v>
      </c>
      <c r="G51" s="29">
        <v>0.32880994636946848</v>
      </c>
      <c r="H51" s="29">
        <v>7.5568639590558595E-2</v>
      </c>
      <c r="I51" s="28" t="s">
        <v>9</v>
      </c>
      <c r="J51" s="28">
        <v>5.7031150000000004</v>
      </c>
      <c r="K51" s="28">
        <v>5.022412000000001</v>
      </c>
      <c r="L51" s="28">
        <v>3.5545179999999998</v>
      </c>
      <c r="M51" s="29">
        <v>0.60446929794700743</v>
      </c>
      <c r="N51" s="29">
        <v>0.13553308649310325</v>
      </c>
      <c r="O51" s="27" t="s">
        <v>9</v>
      </c>
      <c r="P51" s="28">
        <v>7.6341720000000004</v>
      </c>
      <c r="Q51" s="28">
        <v>7.5537510000000019</v>
      </c>
      <c r="R51" s="28">
        <v>3.7556050000000001</v>
      </c>
      <c r="S51" s="29">
        <v>1.0327409298901244</v>
      </c>
      <c r="T51" s="29">
        <v>1.0646498673307914E-2</v>
      </c>
      <c r="U51" s="99"/>
      <c r="V51" s="99"/>
      <c r="W51" s="99"/>
      <c r="X51" s="100"/>
      <c r="Y51" s="100">
        <v>201.302739</v>
      </c>
      <c r="Z51" s="100">
        <v>70.989981999999998</v>
      </c>
      <c r="AA51" s="100">
        <v>60.867362999999997</v>
      </c>
      <c r="AB51" s="100">
        <v>18.545705999999999</v>
      </c>
      <c r="AC51" s="100">
        <v>16.490713</v>
      </c>
      <c r="AD51" s="100">
        <v>20.184508999999998</v>
      </c>
      <c r="AE51" s="100">
        <v>15.85477</v>
      </c>
      <c r="AF51" s="100">
        <v>3.8726389999999999</v>
      </c>
      <c r="AG51" s="100">
        <v>5.7105180000000004</v>
      </c>
      <c r="AH51" s="100">
        <v>4.0351470000000003</v>
      </c>
      <c r="AI51" s="100">
        <v>6.5662050000000001</v>
      </c>
      <c r="AJ51" s="100">
        <v>6.6308109999999996</v>
      </c>
      <c r="AK51" s="100">
        <v>16.446642000000001</v>
      </c>
      <c r="AL51" s="100">
        <v>12.873746000000001</v>
      </c>
      <c r="AM51" s="100">
        <v>3.1062970000000001</v>
      </c>
      <c r="AN51" s="100">
        <v>4.7199660000000003</v>
      </c>
      <c r="AO51" s="100">
        <v>3.2934169999999998</v>
      </c>
      <c r="AP51" s="100">
        <v>5.326962</v>
      </c>
      <c r="AQ51" s="100">
        <v>5.4834909999999999</v>
      </c>
      <c r="AR51" s="100">
        <v>17.296016000000002</v>
      </c>
      <c r="AS51" s="100">
        <v>14.597324</v>
      </c>
      <c r="AT51" s="100">
        <v>4.3208339999999996</v>
      </c>
      <c r="AU51" s="100">
        <v>1.8369260000000001</v>
      </c>
      <c r="AV51" s="100">
        <v>4.3840110000000001</v>
      </c>
      <c r="AW51" s="100">
        <v>5.0995569999999999</v>
      </c>
      <c r="AX51" s="100">
        <v>3.619529</v>
      </c>
      <c r="AY51" s="100">
        <v>20.336041000000002</v>
      </c>
      <c r="AZ51" s="100">
        <v>16.70966</v>
      </c>
      <c r="BA51" s="100">
        <v>4.1759890000000004</v>
      </c>
      <c r="BB51" s="100">
        <v>2.798969</v>
      </c>
      <c r="BC51" s="100">
        <v>5.8008670000000002</v>
      </c>
      <c r="BD51" s="100">
        <v>4.6611570000000002</v>
      </c>
      <c r="BE51" s="100">
        <v>4.3655280000000003</v>
      </c>
      <c r="BF51" s="100">
        <v>-0.35015600000000002</v>
      </c>
      <c r="BG51" s="100">
        <v>-0.21068400000000001</v>
      </c>
      <c r="BH51" s="100">
        <v>-0.75723399999999996</v>
      </c>
      <c r="BI51" s="100">
        <v>-1.3760760000000001</v>
      </c>
      <c r="BJ51" s="100">
        <v>-24.830134000000001</v>
      </c>
      <c r="BK51" s="100">
        <v>-21.556799999999999</v>
      </c>
      <c r="BL51" s="100">
        <v>39.894193000000001</v>
      </c>
      <c r="BM51" s="100">
        <v>26.714509</v>
      </c>
      <c r="BN51" s="100">
        <v>31.656611999999999</v>
      </c>
      <c r="BO51" s="100">
        <v>35.871028000000003</v>
      </c>
      <c r="BP51" s="100">
        <v>43.483730999999999</v>
      </c>
      <c r="BQ51" s="98">
        <v>50.575471999999998</v>
      </c>
      <c r="BR51" s="101"/>
      <c r="BS51" s="101"/>
    </row>
    <row r="52" spans="1:71" x14ac:dyDescent="0.2">
      <c r="A52" s="33" t="s">
        <v>50</v>
      </c>
      <c r="B52" s="26">
        <v>43217.770370370374</v>
      </c>
      <c r="C52" s="28" t="s">
        <v>9</v>
      </c>
      <c r="D52" s="28">
        <v>3.8891689999999999</v>
      </c>
      <c r="E52" s="28">
        <v>1.9337769999999992</v>
      </c>
      <c r="F52" s="28">
        <v>3.5758070000000002</v>
      </c>
      <c r="G52" s="29">
        <v>8.7633924314147738E-2</v>
      </c>
      <c r="H52" s="29">
        <v>1.0111776073456253</v>
      </c>
      <c r="I52" s="28" t="s">
        <v>9</v>
      </c>
      <c r="J52" s="28">
        <v>2.592095</v>
      </c>
      <c r="K52" s="28">
        <v>0.75270099999999829</v>
      </c>
      <c r="L52" s="28">
        <v>2.379162</v>
      </c>
      <c r="M52" s="29">
        <v>8.9499159788194449E-2</v>
      </c>
      <c r="N52" s="29">
        <v>2.4437246662353389</v>
      </c>
      <c r="O52" s="27" t="s">
        <v>9</v>
      </c>
      <c r="P52" s="28">
        <v>24.412044000000002</v>
      </c>
      <c r="Q52" s="28">
        <v>116.99106499999999</v>
      </c>
      <c r="R52" s="28">
        <v>15.92412</v>
      </c>
      <c r="S52" s="29">
        <v>0.53302311210917774</v>
      </c>
      <c r="T52" s="29">
        <v>-0.79133411598569514</v>
      </c>
      <c r="U52" s="99"/>
      <c r="V52" s="99"/>
      <c r="W52" s="99"/>
      <c r="X52" s="100"/>
      <c r="Y52" s="100">
        <v>453.51080851999996</v>
      </c>
      <c r="Z52" s="100">
        <v>40.918146999999998</v>
      </c>
      <c r="AA52" s="100">
        <v>23.791105000000002</v>
      </c>
      <c r="AB52" s="100">
        <v>6.7525329999999997</v>
      </c>
      <c r="AC52" s="100">
        <v>28.656030000000001</v>
      </c>
      <c r="AD52" s="100">
        <v>29.633227999999999</v>
      </c>
      <c r="AE52" s="100">
        <v>21.010285</v>
      </c>
      <c r="AF52" s="100">
        <v>3.5758070000000002</v>
      </c>
      <c r="AG52" s="100">
        <v>4.4925329999999999</v>
      </c>
      <c r="AH52" s="100">
        <v>19.640321</v>
      </c>
      <c r="AI52" s="100">
        <v>1.9245669999999999</v>
      </c>
      <c r="AJ52" s="100">
        <v>3.8891689999999999</v>
      </c>
      <c r="AK52" s="100">
        <v>24.248003000000001</v>
      </c>
      <c r="AL52" s="100">
        <v>15.671578999999999</v>
      </c>
      <c r="AM52" s="100">
        <v>2.3714840000000001</v>
      </c>
      <c r="AN52" s="100">
        <v>3.0051220000000001</v>
      </c>
      <c r="AO52" s="100">
        <v>18.125761000000001</v>
      </c>
      <c r="AP52" s="100">
        <v>0.74563599999999997</v>
      </c>
      <c r="AQ52" s="100">
        <v>2.5864790000000002</v>
      </c>
      <c r="AR52" s="100">
        <v>24.277706999999999</v>
      </c>
      <c r="AS52" s="100">
        <v>15.692249</v>
      </c>
      <c r="AT52" s="100">
        <v>3.3848240000000001</v>
      </c>
      <c r="AU52" s="100">
        <v>8.9850449999999995</v>
      </c>
      <c r="AV52" s="100">
        <v>1.2745880000000001</v>
      </c>
      <c r="AW52" s="100">
        <v>3.0125839999999999</v>
      </c>
      <c r="AX52" s="100">
        <v>18.13326</v>
      </c>
      <c r="AY52" s="100">
        <v>152.357089</v>
      </c>
      <c r="AZ52" s="100">
        <v>135.71223900000001</v>
      </c>
      <c r="BA52" s="100">
        <v>9.8775209999999998</v>
      </c>
      <c r="BB52" s="100">
        <v>19.725840000000002</v>
      </c>
      <c r="BC52" s="100">
        <v>108.95629700000001</v>
      </c>
      <c r="BD52" s="100">
        <v>-6.0853929999999998</v>
      </c>
      <c r="BE52" s="100">
        <v>25.527297000000001</v>
      </c>
      <c r="BF52" s="100">
        <v>-323.406676</v>
      </c>
      <c r="BG52" s="100">
        <v>-350.37066099999998</v>
      </c>
      <c r="BH52" s="100">
        <v>-334.119822</v>
      </c>
      <c r="BI52" s="100">
        <v>-357.04769199999998</v>
      </c>
      <c r="BJ52" s="100">
        <v>-379.39495899999997</v>
      </c>
      <c r="BK52" s="100">
        <v>-418.79424799999998</v>
      </c>
      <c r="BL52" s="100">
        <v>776.033051</v>
      </c>
      <c r="BM52" s="100">
        <v>719.41579899999999</v>
      </c>
      <c r="BN52" s="100">
        <v>713.56222100000002</v>
      </c>
      <c r="BO52" s="100">
        <v>739.57836699999996</v>
      </c>
      <c r="BP52" s="100">
        <v>919.52789700000005</v>
      </c>
      <c r="BQ52" s="98">
        <v>928.28195700000003</v>
      </c>
      <c r="BR52" s="101"/>
      <c r="BS52" s="101"/>
    </row>
    <row r="53" spans="1:71" x14ac:dyDescent="0.2">
      <c r="A53" s="33" t="s">
        <v>129</v>
      </c>
      <c r="B53" s="26">
        <v>43217.773194444446</v>
      </c>
      <c r="C53" s="28" t="s">
        <v>146</v>
      </c>
      <c r="D53" s="28">
        <v>0</v>
      </c>
      <c r="E53" s="28">
        <v>-0.15709900000000004</v>
      </c>
      <c r="F53" s="28">
        <v>5.1349999999999998E-3</v>
      </c>
      <c r="G53" s="29">
        <v>-1</v>
      </c>
      <c r="H53" s="29" t="s">
        <v>190</v>
      </c>
      <c r="I53" s="28" t="s">
        <v>146</v>
      </c>
      <c r="J53" s="28">
        <v>65.206835999999996</v>
      </c>
      <c r="K53" s="28">
        <v>55.915590000000009</v>
      </c>
      <c r="L53" s="28">
        <v>0.44742500000000002</v>
      </c>
      <c r="M53" s="29">
        <v>144.73802536738</v>
      </c>
      <c r="N53" s="29">
        <v>0.16616557207032923</v>
      </c>
      <c r="O53" s="27">
        <v>66.333333333333329</v>
      </c>
      <c r="P53" s="28">
        <v>74.028001000000003</v>
      </c>
      <c r="Q53" s="28">
        <v>56.059656000000018</v>
      </c>
      <c r="R53" s="28">
        <v>51.695177999999999</v>
      </c>
      <c r="S53" s="29">
        <v>0.43200979015876495</v>
      </c>
      <c r="T53" s="29">
        <v>0.32052185621688412</v>
      </c>
      <c r="U53" s="99"/>
      <c r="V53" s="99"/>
      <c r="W53" s="99"/>
      <c r="X53" s="100"/>
      <c r="Y53" s="100">
        <v>3268</v>
      </c>
      <c r="Z53" s="100">
        <v>221.97173000000001</v>
      </c>
      <c r="AA53" s="100">
        <v>147.18264600000001</v>
      </c>
      <c r="AB53" s="100">
        <v>68.991241000000002</v>
      </c>
      <c r="AC53" s="100">
        <v>63.505482000000001</v>
      </c>
      <c r="AD53" s="100">
        <v>0</v>
      </c>
      <c r="AE53" s="100">
        <v>0</v>
      </c>
      <c r="AF53" s="100">
        <v>12.762193</v>
      </c>
      <c r="AG53" s="100">
        <v>12.762193</v>
      </c>
      <c r="AH53" s="100">
        <v>12.762193</v>
      </c>
      <c r="AI53" s="100">
        <v>12.762193</v>
      </c>
      <c r="AJ53" s="100">
        <v>12.762193</v>
      </c>
      <c r="AK53" s="100">
        <v>0</v>
      </c>
      <c r="AL53" s="100">
        <v>0</v>
      </c>
      <c r="AM53" s="100">
        <v>31.191711000000002</v>
      </c>
      <c r="AN53" s="100">
        <v>29.171733</v>
      </c>
      <c r="AO53" s="100">
        <v>28.783052999999999</v>
      </c>
      <c r="AP53" s="100">
        <v>28.011790000000001</v>
      </c>
      <c r="AQ53" s="100">
        <v>24.685967999999999</v>
      </c>
      <c r="AR53" s="100">
        <v>0</v>
      </c>
      <c r="AS53" s="100">
        <v>0</v>
      </c>
      <c r="AT53" s="100">
        <v>2.808182</v>
      </c>
      <c r="AU53" s="100">
        <v>2.882844</v>
      </c>
      <c r="AV53" s="100">
        <v>3.3260190000000001</v>
      </c>
      <c r="AW53" s="100">
        <v>-7.6275430000000002</v>
      </c>
      <c r="AX53" s="100">
        <v>5.3623649999999996</v>
      </c>
      <c r="AY53" s="100">
        <v>224.70269300000001</v>
      </c>
      <c r="AZ53" s="100">
        <v>190.27445599999999</v>
      </c>
      <c r="BA53" s="100">
        <v>13212.670921000001</v>
      </c>
      <c r="BB53" s="100">
        <v>13775.184316000001</v>
      </c>
      <c r="BC53" s="100">
        <v>14391.682202</v>
      </c>
      <c r="BD53" s="100">
        <v>16102.715613</v>
      </c>
      <c r="BE53" s="100">
        <v>16867.561633000001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860.85483199999999</v>
      </c>
      <c r="BM53" s="100">
        <v>766.34736999999996</v>
      </c>
      <c r="BN53" s="100">
        <v>840.42159600000002</v>
      </c>
      <c r="BO53" s="100">
        <v>882.10373300000003</v>
      </c>
      <c r="BP53" s="100">
        <v>926.560429</v>
      </c>
      <c r="BQ53" s="98">
        <v>819.07890599999996</v>
      </c>
      <c r="BR53" s="101"/>
      <c r="BS53" s="101"/>
    </row>
    <row r="54" spans="1:71" x14ac:dyDescent="0.2">
      <c r="A54" s="33" t="s">
        <v>31</v>
      </c>
      <c r="B54" s="26">
        <v>43217.779236111113</v>
      </c>
      <c r="C54" s="28">
        <v>770</v>
      </c>
      <c r="D54" s="28">
        <v>788.98900000000003</v>
      </c>
      <c r="E54" s="28">
        <v>806.48800000000006</v>
      </c>
      <c r="F54" s="28">
        <v>624.43299999999999</v>
      </c>
      <c r="G54" s="29">
        <v>0.2635286732123383</v>
      </c>
      <c r="H54" s="29">
        <v>-2.1697780996121518E-2</v>
      </c>
      <c r="I54" s="28">
        <v>140</v>
      </c>
      <c r="J54" s="28">
        <v>114.541</v>
      </c>
      <c r="K54" s="28">
        <v>146.13599999999997</v>
      </c>
      <c r="L54" s="28">
        <v>130.155</v>
      </c>
      <c r="M54" s="29">
        <v>-0.11996465752372176</v>
      </c>
      <c r="N54" s="29">
        <v>-0.2162027152789181</v>
      </c>
      <c r="O54" s="27">
        <v>64</v>
      </c>
      <c r="P54" s="28">
        <v>51.88</v>
      </c>
      <c r="Q54" s="28">
        <v>70.777000000000015</v>
      </c>
      <c r="R54" s="28">
        <v>70.394000000000005</v>
      </c>
      <c r="S54" s="29">
        <v>-0.26300536977583322</v>
      </c>
      <c r="T54" s="29">
        <v>-0.26699351484239242</v>
      </c>
      <c r="U54" s="99"/>
      <c r="V54" s="99"/>
      <c r="W54" s="99"/>
      <c r="X54" s="100"/>
      <c r="Y54" s="100">
        <v>2212.6</v>
      </c>
      <c r="Z54" s="100">
        <v>2767.384</v>
      </c>
      <c r="AA54" s="100">
        <v>1954.385</v>
      </c>
      <c r="AB54" s="100">
        <v>670.48400000000004</v>
      </c>
      <c r="AC54" s="100">
        <v>665.97900000000004</v>
      </c>
      <c r="AD54" s="100">
        <v>564.24</v>
      </c>
      <c r="AE54" s="100">
        <v>437.01400000000001</v>
      </c>
      <c r="AF54" s="100">
        <v>146.37200000000001</v>
      </c>
      <c r="AG54" s="100">
        <v>124.184</v>
      </c>
      <c r="AH54" s="100">
        <v>132.65799999999999</v>
      </c>
      <c r="AI54" s="100">
        <v>159.58199999999999</v>
      </c>
      <c r="AJ54" s="100">
        <v>122.11199999999999</v>
      </c>
      <c r="AK54" s="100">
        <v>432.41199999999998</v>
      </c>
      <c r="AL54" s="100">
        <v>318.178</v>
      </c>
      <c r="AM54" s="100">
        <v>112.124</v>
      </c>
      <c r="AN54" s="100">
        <v>93.3</v>
      </c>
      <c r="AO54" s="100">
        <v>101.553</v>
      </c>
      <c r="AP54" s="100">
        <v>123.991</v>
      </c>
      <c r="AQ54" s="100">
        <v>92.436999999999998</v>
      </c>
      <c r="AR54" s="100">
        <v>515.15</v>
      </c>
      <c r="AS54" s="100">
        <v>389.654</v>
      </c>
      <c r="AT54" s="100">
        <v>109.657</v>
      </c>
      <c r="AU54" s="100">
        <v>107.093</v>
      </c>
      <c r="AV54" s="100">
        <v>97.180999999999997</v>
      </c>
      <c r="AW54" s="100">
        <v>117.56399999999999</v>
      </c>
      <c r="AX54" s="100">
        <v>121.295</v>
      </c>
      <c r="AY54" s="100">
        <v>294.971</v>
      </c>
      <c r="AZ54" s="100">
        <v>125.798</v>
      </c>
      <c r="BA54" s="100">
        <v>53.597999999999999</v>
      </c>
      <c r="BB54" s="100">
        <v>53.244</v>
      </c>
      <c r="BC54" s="100">
        <v>-10.537000000000001</v>
      </c>
      <c r="BD54" s="100">
        <v>83.552000000000007</v>
      </c>
      <c r="BE54" s="100">
        <v>70.248000000000005</v>
      </c>
      <c r="BF54" s="100">
        <v>376.07100000000003</v>
      </c>
      <c r="BG54" s="100">
        <v>260.50099999999998</v>
      </c>
      <c r="BH54" s="100">
        <v>548.14099999999996</v>
      </c>
      <c r="BI54" s="100">
        <v>730.84500000000003</v>
      </c>
      <c r="BJ54" s="100">
        <v>591.04999999999995</v>
      </c>
      <c r="BK54" s="100">
        <v>637.50400000000002</v>
      </c>
      <c r="BL54" s="100">
        <v>1249.7049999999999</v>
      </c>
      <c r="BM54" s="100">
        <v>1328.2249999999999</v>
      </c>
      <c r="BN54" s="100">
        <v>1215.453</v>
      </c>
      <c r="BO54" s="100">
        <v>1288.82</v>
      </c>
      <c r="BP54" s="100">
        <v>1376.1189999999999</v>
      </c>
      <c r="BQ54" s="98">
        <v>1440.134</v>
      </c>
      <c r="BR54" s="101"/>
      <c r="BS54" s="101"/>
    </row>
    <row r="55" spans="1:71" x14ac:dyDescent="0.2">
      <c r="A55" s="33" t="s">
        <v>23</v>
      </c>
      <c r="B55" s="26">
        <v>43217.7809837963</v>
      </c>
      <c r="C55" s="28" t="s">
        <v>146</v>
      </c>
      <c r="D55" s="28">
        <v>808.4</v>
      </c>
      <c r="E55" s="28">
        <v>984.36400000000003</v>
      </c>
      <c r="F55" s="28">
        <v>689.245</v>
      </c>
      <c r="G55" s="29">
        <v>0.17287756893412354</v>
      </c>
      <c r="H55" s="29">
        <v>-0.17875907692682791</v>
      </c>
      <c r="I55" s="28" t="s">
        <v>146</v>
      </c>
      <c r="J55" s="28">
        <v>31.045000000000002</v>
      </c>
      <c r="K55" s="28">
        <v>49.683000000000007</v>
      </c>
      <c r="L55" s="28">
        <v>29.526</v>
      </c>
      <c r="M55" s="29">
        <v>5.1446183025130487E-2</v>
      </c>
      <c r="N55" s="29">
        <v>-0.37513837731215915</v>
      </c>
      <c r="O55" s="27" t="s">
        <v>146</v>
      </c>
      <c r="P55" s="28">
        <v>-4.34</v>
      </c>
      <c r="Q55" s="28">
        <v>1.9030000000000022</v>
      </c>
      <c r="R55" s="28">
        <v>0.96199999999999997</v>
      </c>
      <c r="S55" s="29" t="s">
        <v>190</v>
      </c>
      <c r="T55" s="29" t="s">
        <v>190</v>
      </c>
      <c r="U55" s="99"/>
      <c r="V55" s="99"/>
      <c r="W55" s="99"/>
      <c r="X55" s="100"/>
      <c r="Y55" s="100">
        <v>379.5</v>
      </c>
      <c r="Z55" s="100">
        <v>3397.855</v>
      </c>
      <c r="AA55" s="100">
        <v>3074.087</v>
      </c>
      <c r="AB55" s="100">
        <v>842.06299999999999</v>
      </c>
      <c r="AC55" s="100">
        <v>882.18299999999999</v>
      </c>
      <c r="AD55" s="100">
        <v>619.02200000000005</v>
      </c>
      <c r="AE55" s="100">
        <v>500.94900000000001</v>
      </c>
      <c r="AF55" s="100">
        <v>135.53</v>
      </c>
      <c r="AG55" s="100">
        <v>153.35599999999999</v>
      </c>
      <c r="AH55" s="100">
        <v>159.84700000000001</v>
      </c>
      <c r="AI55" s="100">
        <v>170.07</v>
      </c>
      <c r="AJ55" s="100">
        <v>147.095</v>
      </c>
      <c r="AK55" s="100">
        <v>133.76400000000001</v>
      </c>
      <c r="AL55" s="100">
        <v>-4.3550000000000004</v>
      </c>
      <c r="AM55" s="100">
        <v>20.879000000000001</v>
      </c>
      <c r="AN55" s="100">
        <v>34.232999999999997</v>
      </c>
      <c r="AO55" s="100">
        <v>37.085999999999999</v>
      </c>
      <c r="AP55" s="100">
        <v>41.537999999999997</v>
      </c>
      <c r="AQ55" s="100">
        <v>22.992999999999999</v>
      </c>
      <c r="AR55" s="100">
        <v>167.38800000000001</v>
      </c>
      <c r="AS55" s="100">
        <v>32.576000000000001</v>
      </c>
      <c r="AT55" s="100">
        <v>9.484</v>
      </c>
      <c r="AU55" s="100">
        <v>-36.6</v>
      </c>
      <c r="AV55" s="100">
        <v>37.811</v>
      </c>
      <c r="AW55" s="100">
        <v>42.744</v>
      </c>
      <c r="AX55" s="100">
        <v>45.406999999999996</v>
      </c>
      <c r="AY55" s="100">
        <v>19.568000000000001</v>
      </c>
      <c r="AZ55" s="100">
        <v>-160.613</v>
      </c>
      <c r="BA55" s="100">
        <v>-30.352</v>
      </c>
      <c r="BB55" s="100">
        <v>-122.717</v>
      </c>
      <c r="BC55" s="100">
        <v>10.161</v>
      </c>
      <c r="BD55" s="100">
        <v>8.11</v>
      </c>
      <c r="BE55" s="100">
        <v>8.593</v>
      </c>
      <c r="BF55" s="100">
        <v>-156.09399999999999</v>
      </c>
      <c r="BG55" s="100">
        <v>5.3810000000000002</v>
      </c>
      <c r="BH55" s="100">
        <v>109.739</v>
      </c>
      <c r="BI55" s="100">
        <v>-5.6609999999999996</v>
      </c>
      <c r="BJ55" s="100">
        <v>-72.703000000000003</v>
      </c>
      <c r="BK55" s="100">
        <v>187.76900000000001</v>
      </c>
      <c r="BL55" s="100">
        <v>-61.914999999999999</v>
      </c>
      <c r="BM55" s="100">
        <v>-61.710999999999999</v>
      </c>
      <c r="BN55" s="100">
        <v>-52.893000000000001</v>
      </c>
      <c r="BO55" s="100">
        <v>-44.244999999999997</v>
      </c>
      <c r="BP55" s="100">
        <v>-43.372999999999998</v>
      </c>
      <c r="BQ55" s="98">
        <v>-47.46</v>
      </c>
      <c r="BR55" s="101"/>
      <c r="BS55" s="101"/>
    </row>
    <row r="56" spans="1:71" x14ac:dyDescent="0.2">
      <c r="A56" s="33" t="s">
        <v>228</v>
      </c>
      <c r="B56" s="26">
        <v>43217.783912037034</v>
      </c>
      <c r="C56" s="28" t="s">
        <v>9</v>
      </c>
      <c r="D56" s="28">
        <v>40.186518</v>
      </c>
      <c r="E56" s="28">
        <v>55.944980999999999</v>
      </c>
      <c r="F56" s="28">
        <v>21.730848000000002</v>
      </c>
      <c r="G56" s="29">
        <v>0.84928439055852745</v>
      </c>
      <c r="H56" s="29">
        <v>-0.28167786847581555</v>
      </c>
      <c r="I56" s="28" t="s">
        <v>9</v>
      </c>
      <c r="J56" s="28">
        <v>2.1101580000000002</v>
      </c>
      <c r="K56" s="28">
        <v>3.353764</v>
      </c>
      <c r="L56" s="28">
        <v>2.3601580000000002</v>
      </c>
      <c r="M56" s="29">
        <v>-0.10592511179336295</v>
      </c>
      <c r="N56" s="29">
        <v>-0.37080903724889402</v>
      </c>
      <c r="O56" s="27" t="s">
        <v>9</v>
      </c>
      <c r="P56" s="28">
        <v>0.69888499999999998</v>
      </c>
      <c r="Q56" s="28">
        <v>2.1442319999999997</v>
      </c>
      <c r="R56" s="28">
        <v>1.621883</v>
      </c>
      <c r="S56" s="29">
        <v>-0.56909037211685432</v>
      </c>
      <c r="T56" s="29">
        <v>-0.67406278798189745</v>
      </c>
      <c r="U56" s="99"/>
      <c r="V56" s="99"/>
      <c r="W56" s="99"/>
      <c r="X56" s="100"/>
      <c r="Y56" s="100">
        <v>53.917499999999997</v>
      </c>
      <c r="Z56" s="100">
        <v>125.476505</v>
      </c>
      <c r="AA56" s="100">
        <v>82.988365000000002</v>
      </c>
      <c r="AB56" s="100">
        <v>21.264037999999999</v>
      </c>
      <c r="AC56" s="100">
        <v>26.536638</v>
      </c>
      <c r="AD56" s="100">
        <v>8.852665</v>
      </c>
      <c r="AE56" s="100">
        <v>7.3421019999999997</v>
      </c>
      <c r="AF56" s="100">
        <v>2.7592469999999998</v>
      </c>
      <c r="AG56" s="100">
        <v>0.202346</v>
      </c>
      <c r="AH56" s="100">
        <v>1.3177209999999999</v>
      </c>
      <c r="AI56" s="100">
        <v>4.5733509999999997</v>
      </c>
      <c r="AJ56" s="100">
        <v>2.5524870000000002</v>
      </c>
      <c r="AK56" s="100">
        <v>4.6853410000000002</v>
      </c>
      <c r="AL56" s="100">
        <v>4.0951019999999998</v>
      </c>
      <c r="AM56" s="100">
        <v>1.902658</v>
      </c>
      <c r="AN56" s="100">
        <v>-0.89993299999999998</v>
      </c>
      <c r="AO56" s="100">
        <v>0.70875699999999997</v>
      </c>
      <c r="AP56" s="100">
        <v>2.9738579999999999</v>
      </c>
      <c r="AQ56" s="100">
        <v>1.7375879999999999</v>
      </c>
      <c r="AR56" s="100">
        <v>6.385135</v>
      </c>
      <c r="AS56" s="100">
        <v>5.7164089999999996</v>
      </c>
      <c r="AT56" s="100">
        <v>1.303469</v>
      </c>
      <c r="AU56" s="100">
        <v>2.8087179999999998</v>
      </c>
      <c r="AV56" s="100">
        <v>0.98204499999999995</v>
      </c>
      <c r="AW56" s="100">
        <v>-0.44124099999999999</v>
      </c>
      <c r="AX56" s="100">
        <v>1.1124540000000001</v>
      </c>
      <c r="AY56" s="100">
        <v>3.8071069999999998</v>
      </c>
      <c r="AZ56" s="100">
        <v>3.589696</v>
      </c>
      <c r="BA56" s="100">
        <v>0.77882899999999999</v>
      </c>
      <c r="BB56" s="100">
        <v>2.0142250000000002</v>
      </c>
      <c r="BC56" s="100">
        <v>0.51184200000000002</v>
      </c>
      <c r="BD56" s="100">
        <v>-0.64231300000000002</v>
      </c>
      <c r="BE56" s="100">
        <v>0.68330400000000002</v>
      </c>
      <c r="BF56" s="100">
        <v>-17.751315999999999</v>
      </c>
      <c r="BG56" s="100">
        <v>-8.4206450000000004</v>
      </c>
      <c r="BH56" s="100">
        <v>-5.378851</v>
      </c>
      <c r="BI56" s="100">
        <v>-6.1643790000000003</v>
      </c>
      <c r="BJ56" s="100">
        <v>0.136433</v>
      </c>
      <c r="BK56" s="100">
        <v>-28.014116999999999</v>
      </c>
      <c r="BL56" s="100">
        <v>37.525725999999999</v>
      </c>
      <c r="BM56" s="100">
        <v>39.133991000000002</v>
      </c>
      <c r="BN56" s="100">
        <v>38.379192000000003</v>
      </c>
      <c r="BO56" s="100">
        <v>38.924596999999999</v>
      </c>
      <c r="BP56" s="100">
        <v>41.272432999999999</v>
      </c>
      <c r="BQ56" s="98">
        <v>41.924047999999999</v>
      </c>
      <c r="BR56" s="101"/>
      <c r="BS56" s="101"/>
    </row>
    <row r="57" spans="1:71" x14ac:dyDescent="0.2">
      <c r="A57" s="33" t="s">
        <v>229</v>
      </c>
      <c r="B57" s="26">
        <v>43217.787187499998</v>
      </c>
      <c r="C57" s="28" t="s">
        <v>9</v>
      </c>
      <c r="D57" s="28">
        <v>46.436298000000001</v>
      </c>
      <c r="E57" s="28">
        <v>34.368044999999995</v>
      </c>
      <c r="F57" s="28">
        <v>42.719203999999998</v>
      </c>
      <c r="G57" s="29">
        <v>8.701224863646817E-2</v>
      </c>
      <c r="H57" s="29">
        <v>0.35114749762461051</v>
      </c>
      <c r="I57" s="28" t="s">
        <v>9</v>
      </c>
      <c r="J57" s="28">
        <v>2.5669240000000002</v>
      </c>
      <c r="K57" s="28">
        <v>-0.20688799999999929</v>
      </c>
      <c r="L57" s="28">
        <v>2.1625049999999999</v>
      </c>
      <c r="M57" s="29">
        <v>0.18701413407136647</v>
      </c>
      <c r="N57" s="29" t="s">
        <v>190</v>
      </c>
      <c r="O57" s="27" t="s">
        <v>9</v>
      </c>
      <c r="P57" s="28">
        <v>-7.3627580000000004</v>
      </c>
      <c r="Q57" s="28">
        <v>-10.826931999999999</v>
      </c>
      <c r="R57" s="28">
        <v>-4.4189059999999998</v>
      </c>
      <c r="S57" s="29" t="s">
        <v>190</v>
      </c>
      <c r="T57" s="29" t="s">
        <v>190</v>
      </c>
      <c r="U57" s="99"/>
      <c r="V57" s="99"/>
      <c r="W57" s="99"/>
      <c r="X57" s="100"/>
      <c r="Y57" s="100">
        <v>71.620333512000016</v>
      </c>
      <c r="Z57" s="100">
        <v>198.291944</v>
      </c>
      <c r="AA57" s="100">
        <v>162.49580800000001</v>
      </c>
      <c r="AB57" s="100">
        <v>56.615454</v>
      </c>
      <c r="AC57" s="100">
        <v>64.589241000000001</v>
      </c>
      <c r="AD57" s="100">
        <v>87.163043000000002</v>
      </c>
      <c r="AE57" s="100">
        <v>67.271054000000007</v>
      </c>
      <c r="AF57" s="100">
        <v>17.800004999999999</v>
      </c>
      <c r="AG57" s="100">
        <v>22.614249999999998</v>
      </c>
      <c r="AH57" s="100">
        <v>29.084768</v>
      </c>
      <c r="AI57" s="100">
        <v>17.631034</v>
      </c>
      <c r="AJ57" s="100">
        <v>20.651778</v>
      </c>
      <c r="AK57" s="100">
        <v>-1.098875</v>
      </c>
      <c r="AL57" s="100">
        <v>-17.596249</v>
      </c>
      <c r="AM57" s="100">
        <v>-1.2015150000000001</v>
      </c>
      <c r="AN57" s="100">
        <v>0.65434400000000004</v>
      </c>
      <c r="AO57" s="100">
        <v>4.0043030000000002</v>
      </c>
      <c r="AP57" s="100">
        <v>-4.5889930000000003</v>
      </c>
      <c r="AQ57" s="100">
        <v>-0.90321399999999996</v>
      </c>
      <c r="AR57" s="100">
        <v>12.853512</v>
      </c>
      <c r="AS57" s="100">
        <v>-6.7159040000000001</v>
      </c>
      <c r="AT57" s="100">
        <v>-3.6365949999999998</v>
      </c>
      <c r="AU57" s="100">
        <v>1.152563</v>
      </c>
      <c r="AV57" s="100">
        <v>-4.8654010000000003</v>
      </c>
      <c r="AW57" s="100">
        <v>3.6147200000000002</v>
      </c>
      <c r="AX57" s="100">
        <v>7.283175</v>
      </c>
      <c r="AY57" s="100">
        <v>-19.715873999999999</v>
      </c>
      <c r="AZ57" s="100">
        <v>-19.484210000000001</v>
      </c>
      <c r="BA57" s="100">
        <v>-7.8601739999999998</v>
      </c>
      <c r="BB57" s="100">
        <v>-3.5208460000000001</v>
      </c>
      <c r="BC57" s="100">
        <v>-9.3315640000000002</v>
      </c>
      <c r="BD57" s="100">
        <v>-3.8409230000000001</v>
      </c>
      <c r="BE57" s="100">
        <v>-0.64136499999999996</v>
      </c>
      <c r="BF57" s="100">
        <v>79.240611999999999</v>
      </c>
      <c r="BG57" s="100">
        <v>98.481566999999998</v>
      </c>
      <c r="BH57" s="100">
        <v>85.953796999999994</v>
      </c>
      <c r="BI57" s="100">
        <v>106.874287</v>
      </c>
      <c r="BJ57" s="100">
        <v>111.69964400000001</v>
      </c>
      <c r="BK57" s="100">
        <v>128.68983299999999</v>
      </c>
      <c r="BL57" s="100">
        <v>63.584693000000001</v>
      </c>
      <c r="BM57" s="100">
        <v>59.308709999999998</v>
      </c>
      <c r="BN57" s="100">
        <v>55.30433</v>
      </c>
      <c r="BO57" s="100">
        <v>54.422632999999998</v>
      </c>
      <c r="BP57" s="100">
        <v>63.987848999999997</v>
      </c>
      <c r="BQ57" s="98">
        <v>56.449826999999999</v>
      </c>
      <c r="BR57" s="101"/>
      <c r="BS57" s="101"/>
    </row>
    <row r="58" spans="1:71" x14ac:dyDescent="0.2">
      <c r="A58" s="33" t="s">
        <v>230</v>
      </c>
      <c r="B58" s="26">
        <v>43217.799004629633</v>
      </c>
      <c r="C58" s="28" t="s">
        <v>9</v>
      </c>
      <c r="D58" s="28">
        <v>0</v>
      </c>
      <c r="E58" s="28">
        <v>0</v>
      </c>
      <c r="F58" s="28">
        <v>0</v>
      </c>
      <c r="G58" s="29" t="s">
        <v>190</v>
      </c>
      <c r="H58" s="29" t="s">
        <v>190</v>
      </c>
      <c r="I58" s="28" t="s">
        <v>9</v>
      </c>
      <c r="J58" s="28">
        <v>-0.146814</v>
      </c>
      <c r="K58" s="28">
        <v>-0.12217600000000001</v>
      </c>
      <c r="L58" s="28">
        <v>-0.108836</v>
      </c>
      <c r="M58" s="29" t="s">
        <v>190</v>
      </c>
      <c r="N58" s="29" t="s">
        <v>190</v>
      </c>
      <c r="O58" s="27" t="s">
        <v>9</v>
      </c>
      <c r="P58" s="28">
        <v>-0.15493599999999999</v>
      </c>
      <c r="Q58" s="28">
        <v>-10.183855999999999</v>
      </c>
      <c r="R58" s="28">
        <v>-0.24824599999999999</v>
      </c>
      <c r="S58" s="29" t="s">
        <v>190</v>
      </c>
      <c r="T58" s="29" t="s">
        <v>190</v>
      </c>
      <c r="U58" s="99"/>
      <c r="V58" s="99"/>
      <c r="W58" s="99"/>
      <c r="X58" s="100"/>
      <c r="Y58" s="100">
        <v>11.88</v>
      </c>
      <c r="Z58" s="100">
        <v>0</v>
      </c>
      <c r="AA58" s="100">
        <v>0.57410600000000001</v>
      </c>
      <c r="AB58" s="100">
        <v>0</v>
      </c>
      <c r="AC58" s="100">
        <v>0</v>
      </c>
      <c r="AD58" s="100">
        <v>0</v>
      </c>
      <c r="AE58" s="100">
        <v>-0.32289699999999999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v>-0.43313400000000002</v>
      </c>
      <c r="AL58" s="100">
        <v>-1.45879</v>
      </c>
      <c r="AM58" s="100">
        <v>-0.108836</v>
      </c>
      <c r="AN58" s="100">
        <v>-0.115909</v>
      </c>
      <c r="AO58" s="100">
        <v>-8.6212999999999998E-2</v>
      </c>
      <c r="AP58" s="100">
        <v>-0.12217600000000001</v>
      </c>
      <c r="AQ58" s="100">
        <v>-0.146814</v>
      </c>
      <c r="AR58" s="100">
        <v>-0.43313400000000002</v>
      </c>
      <c r="AS58" s="100">
        <v>-1.45879</v>
      </c>
      <c r="AT58" s="100">
        <v>-0.19739699999999999</v>
      </c>
      <c r="AU58" s="100">
        <v>-0.10058400000000001</v>
      </c>
      <c r="AV58" s="100">
        <v>-0.87589399999999995</v>
      </c>
      <c r="AW58" s="100">
        <v>-0.115909</v>
      </c>
      <c r="AX58" s="100">
        <v>-8.6212999999999998E-2</v>
      </c>
      <c r="AY58" s="100">
        <v>-10.739015999999999</v>
      </c>
      <c r="AZ58" s="100">
        <v>-10.768708</v>
      </c>
      <c r="BA58" s="100">
        <v>0.230633</v>
      </c>
      <c r="BB58" s="100">
        <v>-0.21044299999999999</v>
      </c>
      <c r="BC58" s="100">
        <v>-9.7886980000000001</v>
      </c>
      <c r="BD58" s="100">
        <v>-0.16033500000000001</v>
      </c>
      <c r="BE58" s="100">
        <v>-0.14657899999999999</v>
      </c>
      <c r="BF58" s="100">
        <v>3.1364000000000001</v>
      </c>
      <c r="BG58" s="100">
        <v>3.1412420000000001</v>
      </c>
      <c r="BH58" s="100">
        <v>3.999851</v>
      </c>
      <c r="BI58" s="100">
        <v>3.8913959999999999</v>
      </c>
      <c r="BJ58" s="100">
        <v>3.7967680000000001</v>
      </c>
      <c r="BK58" s="100">
        <v>3.999873</v>
      </c>
      <c r="BL58" s="100">
        <v>24.997878</v>
      </c>
      <c r="BM58" s="100">
        <v>24.749631999999998</v>
      </c>
      <c r="BN58" s="100">
        <v>24.589296999999998</v>
      </c>
      <c r="BO58" s="100">
        <v>24.442717999999999</v>
      </c>
      <c r="BP58" s="100">
        <v>14.257247</v>
      </c>
      <c r="BQ58" s="98">
        <v>14.100918999999999</v>
      </c>
      <c r="BR58" s="101"/>
      <c r="BS58" s="101"/>
    </row>
    <row r="59" spans="1:71" x14ac:dyDescent="0.2">
      <c r="A59" s="33" t="s">
        <v>142</v>
      </c>
      <c r="B59" s="26">
        <v>43217.801412037035</v>
      </c>
      <c r="C59" s="28" t="s">
        <v>146</v>
      </c>
      <c r="D59" s="28">
        <v>0</v>
      </c>
      <c r="E59" s="28">
        <v>1.5478960000000002</v>
      </c>
      <c r="F59" s="28">
        <v>-1.430091</v>
      </c>
      <c r="G59" s="29" t="s">
        <v>190</v>
      </c>
      <c r="H59" s="29">
        <v>-1</v>
      </c>
      <c r="I59" s="28" t="s">
        <v>146</v>
      </c>
      <c r="J59" s="28">
        <v>27.721664000000001</v>
      </c>
      <c r="K59" s="28">
        <v>18.893487</v>
      </c>
      <c r="L59" s="28">
        <v>0.87209599999999998</v>
      </c>
      <c r="M59" s="29">
        <v>30.787399552342862</v>
      </c>
      <c r="N59" s="29">
        <v>0.46726033156293489</v>
      </c>
      <c r="O59" s="27">
        <v>34.5</v>
      </c>
      <c r="P59" s="28">
        <v>32.830458999999998</v>
      </c>
      <c r="Q59" s="28">
        <v>27.610750999999993</v>
      </c>
      <c r="R59" s="28">
        <v>18.215662999999999</v>
      </c>
      <c r="S59" s="29">
        <v>0.8023202888634906</v>
      </c>
      <c r="T59" s="29">
        <v>0.1890462160916957</v>
      </c>
      <c r="U59" s="99"/>
      <c r="V59" s="99"/>
      <c r="W59" s="99"/>
      <c r="X59" s="100"/>
      <c r="Y59" s="100">
        <v>2074.4399999999996</v>
      </c>
      <c r="Z59" s="100">
        <v>16015.614887</v>
      </c>
      <c r="AA59" s="100">
        <v>12321.522079</v>
      </c>
      <c r="AB59" s="100">
        <v>14084.491308999999</v>
      </c>
      <c r="AC59" s="100">
        <v>14860.04437</v>
      </c>
      <c r="AD59" s="100">
        <v>0</v>
      </c>
      <c r="AE59" s="100">
        <v>0</v>
      </c>
      <c r="AF59" s="100">
        <v>0.86801200000000001</v>
      </c>
      <c r="AG59" s="100">
        <v>0.86801200000000001</v>
      </c>
      <c r="AH59" s="100">
        <v>0.86801200000000001</v>
      </c>
      <c r="AI59" s="100">
        <v>0.86801200000000001</v>
      </c>
      <c r="AJ59" s="100">
        <v>0.86801200000000001</v>
      </c>
      <c r="AK59" s="100">
        <v>0</v>
      </c>
      <c r="AL59" s="100">
        <v>0</v>
      </c>
      <c r="AM59" s="100">
        <v>19.810773000000001</v>
      </c>
      <c r="AN59" s="100">
        <v>25.399066999999999</v>
      </c>
      <c r="AO59" s="100">
        <v>28.525814</v>
      </c>
      <c r="AP59" s="100">
        <v>32.602134</v>
      </c>
      <c r="AQ59" s="100">
        <v>35.669699000000001</v>
      </c>
      <c r="AR59" s="100">
        <v>0</v>
      </c>
      <c r="AS59" s="100">
        <v>0</v>
      </c>
      <c r="AT59" s="100">
        <v>0.91779100000000002</v>
      </c>
      <c r="AU59" s="100">
        <v>1.028548</v>
      </c>
      <c r="AV59" s="100">
        <v>1.0473870000000001</v>
      </c>
      <c r="AW59" s="100">
        <v>1.5344390000000001</v>
      </c>
      <c r="AX59" s="100">
        <v>1.9743520000000001</v>
      </c>
      <c r="AY59" s="100">
        <v>101.689753</v>
      </c>
      <c r="AZ59" s="100">
        <v>63.220412000000003</v>
      </c>
      <c r="BA59" s="100">
        <v>11583.980287</v>
      </c>
      <c r="BB59" s="100">
        <v>12262.462288000001</v>
      </c>
      <c r="BC59" s="100">
        <v>12935.272389</v>
      </c>
      <c r="BD59" s="100">
        <v>14791.595455000001</v>
      </c>
      <c r="BE59" s="100">
        <v>15597.943056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185.32752400000001</v>
      </c>
      <c r="BM59" s="100">
        <v>179.16961599999999</v>
      </c>
      <c r="BN59" s="100">
        <v>206.03564</v>
      </c>
      <c r="BO59" s="100">
        <v>238.77010300000001</v>
      </c>
      <c r="BP59" s="100">
        <v>264.04619500000001</v>
      </c>
      <c r="BQ59" s="98">
        <v>240.28995499999999</v>
      </c>
      <c r="BR59" s="101"/>
      <c r="BS59" s="101"/>
    </row>
    <row r="60" spans="1:71" x14ac:dyDescent="0.2">
      <c r="A60" s="33" t="s">
        <v>231</v>
      </c>
      <c r="B60" s="26">
        <v>43217.835358796299</v>
      </c>
      <c r="C60" s="28" t="s">
        <v>9</v>
      </c>
      <c r="D60" s="28">
        <v>5.4166730000000003</v>
      </c>
      <c r="E60" s="28">
        <v>6.0651649999999986</v>
      </c>
      <c r="F60" s="28">
        <v>4.1468879999999997</v>
      </c>
      <c r="G60" s="29">
        <v>0.30620190369260047</v>
      </c>
      <c r="H60" s="29">
        <v>-0.10692075153767433</v>
      </c>
      <c r="I60" s="28" t="s">
        <v>9</v>
      </c>
      <c r="J60" s="28">
        <v>0.50388100000000002</v>
      </c>
      <c r="K60" s="28">
        <v>0.26713500000000001</v>
      </c>
      <c r="L60" s="28">
        <v>0.26328400000000002</v>
      </c>
      <c r="M60" s="29">
        <v>0.91383069233223435</v>
      </c>
      <c r="N60" s="29">
        <v>0.8862410391749489</v>
      </c>
      <c r="O60" s="27" t="s">
        <v>9</v>
      </c>
      <c r="P60" s="28">
        <v>0.57082699999999997</v>
      </c>
      <c r="Q60" s="28">
        <v>1.401545</v>
      </c>
      <c r="R60" s="28">
        <v>0.225359</v>
      </c>
      <c r="S60" s="29">
        <v>1.5329673986838777</v>
      </c>
      <c r="T60" s="29">
        <v>-0.59271589567227601</v>
      </c>
      <c r="U60" s="99"/>
      <c r="V60" s="99"/>
      <c r="W60" s="99"/>
      <c r="X60" s="100"/>
      <c r="Y60" s="100">
        <v>24.874344000000001</v>
      </c>
      <c r="Z60" s="100">
        <v>21.164594999999998</v>
      </c>
      <c r="AA60" s="100">
        <v>14.445519000000001</v>
      </c>
      <c r="AB60" s="100">
        <v>5.4624740000000003</v>
      </c>
      <c r="AC60" s="100">
        <v>5.4900679999999999</v>
      </c>
      <c r="AD60" s="100">
        <v>3.6343390000000002</v>
      </c>
      <c r="AE60" s="100">
        <v>2.3096709999999998</v>
      </c>
      <c r="AF60" s="100">
        <v>0.825793</v>
      </c>
      <c r="AG60" s="100">
        <v>0.97516199999999997</v>
      </c>
      <c r="AH60" s="100">
        <v>0.874753</v>
      </c>
      <c r="AI60" s="100">
        <v>0.95863100000000001</v>
      </c>
      <c r="AJ60" s="100">
        <v>0.98648100000000005</v>
      </c>
      <c r="AK60" s="100">
        <v>0.79714700000000005</v>
      </c>
      <c r="AL60" s="100">
        <v>0.26490000000000002</v>
      </c>
      <c r="AM60" s="100">
        <v>0.159806</v>
      </c>
      <c r="AN60" s="100">
        <v>0.27971499999999999</v>
      </c>
      <c r="AO60" s="100">
        <v>0.167402</v>
      </c>
      <c r="AP60" s="100">
        <v>0.190224</v>
      </c>
      <c r="AQ60" s="100">
        <v>0.42044900000000002</v>
      </c>
      <c r="AR60" s="100">
        <v>1.084257</v>
      </c>
      <c r="AS60" s="100">
        <v>0.61575000000000002</v>
      </c>
      <c r="AT60" s="100">
        <v>0.26130700000000001</v>
      </c>
      <c r="AU60" s="100">
        <v>0.10253</v>
      </c>
      <c r="AV60" s="100">
        <v>-8.7899999999999992E-3</v>
      </c>
      <c r="AW60" s="100">
        <v>0.30915500000000001</v>
      </c>
      <c r="AX60" s="100">
        <v>0.24468300000000001</v>
      </c>
      <c r="AY60" s="100">
        <v>1.839175</v>
      </c>
      <c r="AZ60" s="100">
        <v>0.68823100000000004</v>
      </c>
      <c r="BA60" s="100">
        <v>0.25136399999999998</v>
      </c>
      <c r="BB60" s="100">
        <v>7.0579000000000003E-2</v>
      </c>
      <c r="BC60" s="100">
        <v>0.28093000000000001</v>
      </c>
      <c r="BD60" s="100">
        <v>0.177784</v>
      </c>
      <c r="BE60" s="100">
        <v>3.4486999999999997E-2</v>
      </c>
      <c r="BF60" s="100">
        <v>-0.98299800000000004</v>
      </c>
      <c r="BG60" s="100">
        <v>-0.402806</v>
      </c>
      <c r="BH60" s="100">
        <v>0.27444600000000002</v>
      </c>
      <c r="BI60" s="100">
        <v>0.59594199999999997</v>
      </c>
      <c r="BJ60" s="100">
        <v>-0.71308700000000003</v>
      </c>
      <c r="BK60" s="100">
        <v>1.1165609999999999</v>
      </c>
      <c r="BL60" s="100">
        <v>22.026332</v>
      </c>
      <c r="BM60" s="100">
        <v>22.251691000000001</v>
      </c>
      <c r="BN60" s="100">
        <v>21.89339</v>
      </c>
      <c r="BO60" s="100">
        <v>21.927876999999999</v>
      </c>
      <c r="BP60" s="100">
        <v>23.186050000000002</v>
      </c>
      <c r="BQ60" s="98">
        <v>23.756876999999999</v>
      </c>
      <c r="BR60" s="101"/>
      <c r="BS60" s="101"/>
    </row>
    <row r="61" spans="1:71" x14ac:dyDescent="0.2">
      <c r="A61" s="33" t="s">
        <v>29</v>
      </c>
      <c r="B61" s="26">
        <v>43217.837488425925</v>
      </c>
      <c r="C61" s="28">
        <v>303.66666666666669</v>
      </c>
      <c r="D61" s="28">
        <v>263.958257</v>
      </c>
      <c r="E61" s="28">
        <v>286.46632499999987</v>
      </c>
      <c r="F61" s="28">
        <v>265.13206000000002</v>
      </c>
      <c r="G61" s="29">
        <v>-4.4272390143991203E-3</v>
      </c>
      <c r="H61" s="29">
        <v>-7.8571427200037847E-2</v>
      </c>
      <c r="I61" s="28">
        <v>20.333333333333332</v>
      </c>
      <c r="J61" s="28">
        <v>11.720262999999999</v>
      </c>
      <c r="K61" s="28">
        <v>21.723397999999996</v>
      </c>
      <c r="L61" s="28">
        <v>12.45274</v>
      </c>
      <c r="M61" s="29">
        <v>-5.8820548730640909E-2</v>
      </c>
      <c r="N61" s="29">
        <v>-0.4604774538495312</v>
      </c>
      <c r="O61" s="27">
        <v>16.333333333333332</v>
      </c>
      <c r="P61" s="28">
        <v>10.278262</v>
      </c>
      <c r="Q61" s="28">
        <v>22.571530000000003</v>
      </c>
      <c r="R61" s="28">
        <v>11.648571</v>
      </c>
      <c r="S61" s="29">
        <v>-0.11763751965799074</v>
      </c>
      <c r="T61" s="29">
        <v>-0.54463600828122871</v>
      </c>
      <c r="U61" s="99"/>
      <c r="V61" s="99"/>
      <c r="W61" s="99"/>
      <c r="X61" s="100"/>
      <c r="Y61" s="100">
        <v>580.72</v>
      </c>
      <c r="Z61" s="100">
        <v>1074.0347099999999</v>
      </c>
      <c r="AA61" s="100">
        <v>981.12024599999995</v>
      </c>
      <c r="AB61" s="100">
        <v>250.731448</v>
      </c>
      <c r="AC61" s="100">
        <v>271.70487700000001</v>
      </c>
      <c r="AD61" s="100">
        <v>238.63283899999999</v>
      </c>
      <c r="AE61" s="100">
        <v>230.32957400000001</v>
      </c>
      <c r="AF61" s="100">
        <v>57.537942999999999</v>
      </c>
      <c r="AG61" s="100">
        <v>53.657254999999999</v>
      </c>
      <c r="AH61" s="100">
        <v>57.786205000000002</v>
      </c>
      <c r="AI61" s="100">
        <v>69.651436000000004</v>
      </c>
      <c r="AJ61" s="100">
        <v>59.690787999999998</v>
      </c>
      <c r="AK61" s="100">
        <v>50.120919999999998</v>
      </c>
      <c r="AL61" s="100">
        <v>62.776992999999997</v>
      </c>
      <c r="AM61" s="100">
        <v>10.183052999999999</v>
      </c>
      <c r="AN61" s="100">
        <v>8.4641249999999992</v>
      </c>
      <c r="AO61" s="100">
        <v>12.050794</v>
      </c>
      <c r="AP61" s="100">
        <v>19.422948000000002</v>
      </c>
      <c r="AQ61" s="100">
        <v>8.7502750000000002</v>
      </c>
      <c r="AR61" s="100">
        <v>62.978355999999998</v>
      </c>
      <c r="AS61" s="100">
        <v>74.210791999999998</v>
      </c>
      <c r="AT61" s="100">
        <v>20.938026000000001</v>
      </c>
      <c r="AU61" s="100">
        <v>17.750572999999999</v>
      </c>
      <c r="AV61" s="100">
        <v>13.766080000000001</v>
      </c>
      <c r="AW61" s="100">
        <v>10.935691</v>
      </c>
      <c r="AX61" s="100">
        <v>17.866527000000001</v>
      </c>
      <c r="AY61" s="100">
        <v>61.183525000000003</v>
      </c>
      <c r="AZ61" s="100">
        <v>64.700559999999996</v>
      </c>
      <c r="BA61" s="100">
        <v>20.899118000000001</v>
      </c>
      <c r="BB61" s="100">
        <v>11.316787</v>
      </c>
      <c r="BC61" s="100">
        <v>12.260147999999999</v>
      </c>
      <c r="BD61" s="100">
        <v>9.1688270000000003</v>
      </c>
      <c r="BE61" s="100">
        <v>17.794597</v>
      </c>
      <c r="BF61" s="100">
        <v>30.574358</v>
      </c>
      <c r="BG61" s="100">
        <v>32.213467999999999</v>
      </c>
      <c r="BH61" s="100">
        <v>44.394831000000003</v>
      </c>
      <c r="BI61" s="100">
        <v>77.024051</v>
      </c>
      <c r="BJ61" s="100">
        <v>96.607398000000003</v>
      </c>
      <c r="BK61" s="100">
        <v>124.772428</v>
      </c>
      <c r="BL61" s="100">
        <v>460.96036700000002</v>
      </c>
      <c r="BM61" s="100">
        <v>442.60837500000002</v>
      </c>
      <c r="BN61" s="100">
        <v>451.77720199999999</v>
      </c>
      <c r="BO61" s="100">
        <v>469.571799</v>
      </c>
      <c r="BP61" s="100">
        <v>492.97563500000001</v>
      </c>
      <c r="BQ61" s="98">
        <v>473.25377200000003</v>
      </c>
      <c r="BR61" s="101"/>
      <c r="BS61" s="101"/>
    </row>
    <row r="62" spans="1:71" x14ac:dyDescent="0.2">
      <c r="A62" s="33" t="s">
        <v>232</v>
      </c>
      <c r="B62" s="26">
        <v>43217.838078703702</v>
      </c>
      <c r="C62" s="28" t="s">
        <v>9</v>
      </c>
      <c r="D62" s="28">
        <v>131.09316100000001</v>
      </c>
      <c r="E62" s="28">
        <v>143.252431</v>
      </c>
      <c r="F62" s="28">
        <v>84.322667999999993</v>
      </c>
      <c r="G62" s="29">
        <v>0.55466097206506815</v>
      </c>
      <c r="H62" s="29">
        <v>-8.4880025526407943E-2</v>
      </c>
      <c r="I62" s="28" t="s">
        <v>9</v>
      </c>
      <c r="J62" s="28">
        <v>11.824586</v>
      </c>
      <c r="K62" s="28">
        <v>15.263214999999999</v>
      </c>
      <c r="L62" s="28">
        <v>5.0634399999999999</v>
      </c>
      <c r="M62" s="29">
        <v>1.3352870775599199</v>
      </c>
      <c r="N62" s="29">
        <v>-0.22528864331662757</v>
      </c>
      <c r="O62" s="27" t="s">
        <v>9</v>
      </c>
      <c r="P62" s="28">
        <v>4.7977800000000004</v>
      </c>
      <c r="Q62" s="28">
        <v>8.4075410000000002</v>
      </c>
      <c r="R62" s="28">
        <v>1.5808359999999999</v>
      </c>
      <c r="S62" s="29">
        <v>2.0349637786588874</v>
      </c>
      <c r="T62" s="29">
        <v>-0.42934801031597702</v>
      </c>
      <c r="U62" s="99"/>
      <c r="V62" s="99"/>
      <c r="W62" s="99"/>
      <c r="X62" s="100"/>
      <c r="Y62" s="100">
        <v>570.66417432100013</v>
      </c>
      <c r="Z62" s="100">
        <v>457.29772700000001</v>
      </c>
      <c r="AA62" s="100">
        <v>385.80939699999999</v>
      </c>
      <c r="AB62" s="100">
        <v>108.513852</v>
      </c>
      <c r="AC62" s="100">
        <v>121.208776</v>
      </c>
      <c r="AD62" s="100">
        <v>91.185927000000007</v>
      </c>
      <c r="AE62" s="100">
        <v>88.330697999999998</v>
      </c>
      <c r="AF62" s="100">
        <v>18.921613000000001</v>
      </c>
      <c r="AG62" s="100">
        <v>20.292487000000001</v>
      </c>
      <c r="AH62" s="100">
        <v>24.173062999999999</v>
      </c>
      <c r="AI62" s="100">
        <v>27.798763999999998</v>
      </c>
      <c r="AJ62" s="100">
        <v>28.270451999999999</v>
      </c>
      <c r="AK62" s="100">
        <v>27.741685</v>
      </c>
      <c r="AL62" s="100">
        <v>31.338660000000001</v>
      </c>
      <c r="AM62" s="100">
        <v>2.9138799999999998</v>
      </c>
      <c r="AN62" s="100">
        <v>5.2602180000000001</v>
      </c>
      <c r="AO62" s="100">
        <v>7.9618460000000004</v>
      </c>
      <c r="AP62" s="100">
        <v>11.605741</v>
      </c>
      <c r="AQ62" s="100">
        <v>8.6718759999999993</v>
      </c>
      <c r="AR62" s="100">
        <v>40.742117</v>
      </c>
      <c r="AS62" s="100">
        <v>41.994821999999999</v>
      </c>
      <c r="AT62" s="100">
        <v>8.0872740000000007</v>
      </c>
      <c r="AU62" s="100">
        <v>9.8662810000000007</v>
      </c>
      <c r="AV62" s="100">
        <v>15.397732</v>
      </c>
      <c r="AW62" s="100">
        <v>9.0277469999999997</v>
      </c>
      <c r="AX62" s="100">
        <v>11.387715</v>
      </c>
      <c r="AY62" s="100">
        <v>17.982724000000001</v>
      </c>
      <c r="AZ62" s="100">
        <v>20.942554999999999</v>
      </c>
      <c r="BA62" s="100">
        <v>3.8084199999999999</v>
      </c>
      <c r="BB62" s="100">
        <v>4.3244829999999999</v>
      </c>
      <c r="BC62" s="100">
        <v>8.2125269999999997</v>
      </c>
      <c r="BD62" s="100">
        <v>1.799148</v>
      </c>
      <c r="BE62" s="100">
        <v>6.1951999999999998</v>
      </c>
      <c r="BF62" s="100">
        <v>16.676597999999998</v>
      </c>
      <c r="BG62" s="100">
        <v>34.396965000000002</v>
      </c>
      <c r="BH62" s="100">
        <v>51.530721</v>
      </c>
      <c r="BI62" s="100">
        <v>43.099263000000001</v>
      </c>
      <c r="BJ62" s="100">
        <v>27.811744000000001</v>
      </c>
      <c r="BK62" s="100">
        <v>69.741258999999999</v>
      </c>
      <c r="BL62" s="100">
        <v>161.350325</v>
      </c>
      <c r="BM62" s="100">
        <v>162.46343300000001</v>
      </c>
      <c r="BN62" s="100">
        <v>164.35617999999999</v>
      </c>
      <c r="BO62" s="100">
        <v>170.660706</v>
      </c>
      <c r="BP62" s="100">
        <v>178.587885</v>
      </c>
      <c r="BQ62" s="98">
        <v>182.54517300000001</v>
      </c>
      <c r="BR62" s="101"/>
      <c r="BS62" s="101"/>
    </row>
    <row r="63" spans="1:71" x14ac:dyDescent="0.2">
      <c r="A63" s="33" t="s">
        <v>143</v>
      </c>
      <c r="B63" s="26">
        <v>43217.878379629627</v>
      </c>
      <c r="C63" s="28">
        <v>329.33333333333331</v>
      </c>
      <c r="D63" s="28">
        <v>364.13357999999999</v>
      </c>
      <c r="E63" s="28">
        <v>342.94319199999995</v>
      </c>
      <c r="F63" s="28">
        <v>289.81024600000001</v>
      </c>
      <c r="G63" s="29">
        <v>0.25645516342441521</v>
      </c>
      <c r="H63" s="29">
        <v>6.1789790537670308E-2</v>
      </c>
      <c r="I63" s="28">
        <v>25</v>
      </c>
      <c r="J63" s="28">
        <v>33.650689999999997</v>
      </c>
      <c r="K63" s="28">
        <v>23.318337999999997</v>
      </c>
      <c r="L63" s="28">
        <v>27.569559999999999</v>
      </c>
      <c r="M63" s="29">
        <v>0.22057406792128709</v>
      </c>
      <c r="N63" s="29">
        <v>0.44309984699595661</v>
      </c>
      <c r="O63" s="27">
        <v>16</v>
      </c>
      <c r="P63" s="28">
        <v>21.772006000000001</v>
      </c>
      <c r="Q63" s="28">
        <v>11.577179999999998</v>
      </c>
      <c r="R63" s="28">
        <v>23.932062999999999</v>
      </c>
      <c r="S63" s="29">
        <v>-9.025786870108099E-2</v>
      </c>
      <c r="T63" s="29">
        <v>0.88059665652602837</v>
      </c>
      <c r="U63" s="99"/>
      <c r="V63" s="99"/>
      <c r="W63" s="99"/>
      <c r="X63" s="100"/>
      <c r="Y63" s="100">
        <v>478.27918529999999</v>
      </c>
      <c r="Z63" s="100">
        <v>1240.050704</v>
      </c>
      <c r="AA63" s="100">
        <v>1067.7766919999999</v>
      </c>
      <c r="AB63" s="100">
        <v>286.74352499999998</v>
      </c>
      <c r="AC63" s="100">
        <v>320.553741</v>
      </c>
      <c r="AD63" s="100">
        <v>196.755854</v>
      </c>
      <c r="AE63" s="100">
        <v>191.113801</v>
      </c>
      <c r="AF63" s="100">
        <v>54.416283999999997</v>
      </c>
      <c r="AG63" s="100">
        <v>48.021541999999997</v>
      </c>
      <c r="AH63" s="100">
        <v>39.419578999999999</v>
      </c>
      <c r="AI63" s="100">
        <v>54.898448999999999</v>
      </c>
      <c r="AJ63" s="100">
        <v>66.389629999999997</v>
      </c>
      <c r="AK63" s="100">
        <v>56.007432000000001</v>
      </c>
      <c r="AL63" s="100">
        <v>65.058187000000004</v>
      </c>
      <c r="AM63" s="100">
        <v>21.191409</v>
      </c>
      <c r="AN63" s="100">
        <v>9.3851639999999996</v>
      </c>
      <c r="AO63" s="100">
        <v>8.9212539999999994</v>
      </c>
      <c r="AP63" s="100">
        <v>16.509605000000001</v>
      </c>
      <c r="AQ63" s="100">
        <v>25.338348</v>
      </c>
      <c r="AR63" s="100">
        <v>82.351241999999999</v>
      </c>
      <c r="AS63" s="100">
        <v>89.557506000000004</v>
      </c>
      <c r="AT63" s="100">
        <v>24.188590000000001</v>
      </c>
      <c r="AU63" s="100">
        <v>19.354147999999999</v>
      </c>
      <c r="AV63" s="100">
        <v>15.818973</v>
      </c>
      <c r="AW63" s="100">
        <v>15.899181</v>
      </c>
      <c r="AX63" s="100">
        <v>15.564163000000001</v>
      </c>
      <c r="AY63" s="100">
        <v>47.082543999999999</v>
      </c>
      <c r="AZ63" s="100">
        <v>60.019544000000003</v>
      </c>
      <c r="BA63" s="100">
        <v>17.828372999999999</v>
      </c>
      <c r="BB63" s="100">
        <v>12.162997000000001</v>
      </c>
      <c r="BC63" s="100">
        <v>4.5593339999999998</v>
      </c>
      <c r="BD63" s="100">
        <v>5.0136640000000003</v>
      </c>
      <c r="BE63" s="100">
        <v>6.5596370000000004</v>
      </c>
      <c r="BF63" s="100">
        <v>66.773767000000007</v>
      </c>
      <c r="BG63" s="100">
        <v>55.341603999999997</v>
      </c>
      <c r="BH63" s="100">
        <v>77.033946</v>
      </c>
      <c r="BI63" s="100">
        <v>137.44889599999999</v>
      </c>
      <c r="BJ63" s="100">
        <v>145.869756</v>
      </c>
      <c r="BK63" s="100">
        <v>152.04842400000001</v>
      </c>
      <c r="BL63" s="100">
        <v>593.33836399999996</v>
      </c>
      <c r="BM63" s="100">
        <v>575.70633999999995</v>
      </c>
      <c r="BN63" s="100">
        <v>575.730591</v>
      </c>
      <c r="BO63" s="100">
        <v>581.39239799999996</v>
      </c>
      <c r="BP63" s="100">
        <v>690.16584999999998</v>
      </c>
      <c r="BQ63" s="98">
        <v>694.08829100000003</v>
      </c>
      <c r="BR63" s="101"/>
      <c r="BS63" s="101"/>
    </row>
    <row r="64" spans="1:71" x14ac:dyDescent="0.2">
      <c r="A64" s="33" t="s">
        <v>233</v>
      </c>
      <c r="B64" s="26">
        <v>43217.883032407408</v>
      </c>
      <c r="C64" s="28" t="s">
        <v>9</v>
      </c>
      <c r="D64" s="28">
        <v>1.974837</v>
      </c>
      <c r="E64" s="28">
        <v>1.2340200000000001</v>
      </c>
      <c r="F64" s="28">
        <v>1.3489329999999999</v>
      </c>
      <c r="G64" s="29">
        <v>0.46399932391008303</v>
      </c>
      <c r="H64" s="29">
        <v>0.6003281956532307</v>
      </c>
      <c r="I64" s="28" t="s">
        <v>9</v>
      </c>
      <c r="J64" s="28">
        <v>7.4757000000000004E-2</v>
      </c>
      <c r="K64" s="28">
        <v>-0.30586100000000005</v>
      </c>
      <c r="L64" s="28">
        <v>-0.955762</v>
      </c>
      <c r="M64" s="29" t="s">
        <v>190</v>
      </c>
      <c r="N64" s="29" t="s">
        <v>190</v>
      </c>
      <c r="O64" s="27" t="s">
        <v>9</v>
      </c>
      <c r="P64" s="28">
        <v>-2.2030729999999998</v>
      </c>
      <c r="Q64" s="28">
        <v>-5.011469</v>
      </c>
      <c r="R64" s="28">
        <v>-2.5091929999999998</v>
      </c>
      <c r="S64" s="29" t="s">
        <v>190</v>
      </c>
      <c r="T64" s="29" t="s">
        <v>190</v>
      </c>
      <c r="U64" s="99"/>
      <c r="V64" s="99"/>
      <c r="W64" s="99"/>
      <c r="X64" s="100"/>
      <c r="Y64" s="100">
        <v>102.63</v>
      </c>
      <c r="Z64" s="100">
        <v>6.3447839999999998</v>
      </c>
      <c r="AA64" s="100">
        <v>3.355912</v>
      </c>
      <c r="AB64" s="100">
        <v>2.270861</v>
      </c>
      <c r="AC64" s="100">
        <v>1.4909699999999999</v>
      </c>
      <c r="AD64" s="100">
        <v>1.3369899999999999</v>
      </c>
      <c r="AE64" s="100">
        <v>1.633308</v>
      </c>
      <c r="AF64" s="100">
        <v>-1.136849</v>
      </c>
      <c r="AG64" s="100">
        <v>1.2549159999999999</v>
      </c>
      <c r="AH64" s="100">
        <v>0.77414099999999997</v>
      </c>
      <c r="AI64" s="100">
        <v>0.44478099999999998</v>
      </c>
      <c r="AJ64" s="100">
        <v>0.93807499999999999</v>
      </c>
      <c r="AK64" s="100">
        <v>0.41001300000000002</v>
      </c>
      <c r="AL64" s="100">
        <v>0.97769200000000001</v>
      </c>
      <c r="AM64" s="100">
        <v>-1.322956</v>
      </c>
      <c r="AN64" s="100">
        <v>1.0807789999999999</v>
      </c>
      <c r="AO64" s="100">
        <v>0.62737200000000004</v>
      </c>
      <c r="AP64" s="100">
        <v>2.4816999999999999E-2</v>
      </c>
      <c r="AQ64" s="100">
        <v>0.61967399999999995</v>
      </c>
      <c r="AR64" s="100">
        <v>-0.90157200000000004</v>
      </c>
      <c r="AS64" s="100">
        <v>1.567817</v>
      </c>
      <c r="AT64" s="100">
        <v>8.0926999999999999E-2</v>
      </c>
      <c r="AU64" s="100">
        <v>0.33309899999999998</v>
      </c>
      <c r="AV64" s="100">
        <v>0.48683999999999999</v>
      </c>
      <c r="AW64" s="100">
        <v>8.6846999999999994E-2</v>
      </c>
      <c r="AX64" s="100">
        <v>0.273204</v>
      </c>
      <c r="AY64" s="100">
        <v>-9.0429589999999997</v>
      </c>
      <c r="AZ64" s="100">
        <v>-1.143964</v>
      </c>
      <c r="BA64" s="100">
        <v>8.9032E-2</v>
      </c>
      <c r="BB64" s="100">
        <v>-1.8347709999999999</v>
      </c>
      <c r="BC64" s="100">
        <v>0.53228799999999998</v>
      </c>
      <c r="BD64" s="100">
        <v>-0.33526800000000001</v>
      </c>
      <c r="BE64" s="100">
        <v>-1.1870289999999999</v>
      </c>
      <c r="BF64" s="100">
        <v>19.456059</v>
      </c>
      <c r="BG64" s="100">
        <v>30.825226000000001</v>
      </c>
      <c r="BH64" s="100">
        <v>32.468881000000003</v>
      </c>
      <c r="BI64" s="100">
        <v>33.209915000000002</v>
      </c>
      <c r="BJ64" s="100">
        <v>34.147382999999998</v>
      </c>
      <c r="BK64" s="100">
        <v>31.583856999999998</v>
      </c>
      <c r="BL64" s="100">
        <v>33.095894000000001</v>
      </c>
      <c r="BM64" s="100">
        <v>30.624752999999998</v>
      </c>
      <c r="BN64" s="100">
        <v>30.264406000000001</v>
      </c>
      <c r="BO64" s="100">
        <v>29.053106</v>
      </c>
      <c r="BP64" s="100">
        <v>23.973012000000001</v>
      </c>
      <c r="BQ64" s="98">
        <v>26.280353000000002</v>
      </c>
      <c r="BR64" s="101"/>
      <c r="BS64" s="101"/>
    </row>
    <row r="65" spans="1:71" x14ac:dyDescent="0.2">
      <c r="A65" s="10" t="s">
        <v>234</v>
      </c>
      <c r="B65" s="26">
        <v>43220.757465277777</v>
      </c>
      <c r="C65" s="86" t="s">
        <v>9</v>
      </c>
      <c r="D65" s="28">
        <v>48.053975999999999</v>
      </c>
      <c r="E65" s="28">
        <v>66.323467999999991</v>
      </c>
      <c r="F65" s="28">
        <v>34.323521999999997</v>
      </c>
      <c r="G65" s="29">
        <v>0.40003045142045757</v>
      </c>
      <c r="H65" s="29">
        <v>-0.27546044486093513</v>
      </c>
      <c r="I65" s="86" t="s">
        <v>9</v>
      </c>
      <c r="J65" s="28">
        <v>9.0211199999999998</v>
      </c>
      <c r="K65" s="28">
        <v>21.127115000000003</v>
      </c>
      <c r="L65" s="28">
        <v>4.9567379999999996</v>
      </c>
      <c r="M65" s="29">
        <v>0.81997111810226819</v>
      </c>
      <c r="N65" s="29">
        <v>-0.5730074835111183</v>
      </c>
      <c r="O65" s="87" t="s">
        <v>9</v>
      </c>
      <c r="P65" s="88">
        <v>10.939774</v>
      </c>
      <c r="Q65" s="89">
        <v>16.412047000000001</v>
      </c>
      <c r="R65" s="89">
        <v>10.251353999999999</v>
      </c>
      <c r="S65" s="29">
        <v>6.7154055942268753E-2</v>
      </c>
      <c r="T65" s="29">
        <v>-0.33343025400792481</v>
      </c>
      <c r="U65" s="98"/>
      <c r="V65" s="98"/>
      <c r="W65" s="98"/>
      <c r="X65" s="98"/>
      <c r="Y65" s="100">
        <v>461.09604000000002</v>
      </c>
      <c r="Z65" s="100">
        <v>198.91415799999999</v>
      </c>
      <c r="AA65" s="100">
        <v>139.45344499999999</v>
      </c>
      <c r="AB65" s="100">
        <v>45.143735999999997</v>
      </c>
      <c r="AC65" s="100">
        <v>53.123432000000001</v>
      </c>
      <c r="AD65" s="100">
        <v>64.950346999999994</v>
      </c>
      <c r="AE65" s="100">
        <v>48.360298</v>
      </c>
      <c r="AF65" s="100">
        <v>7.1546950000000002</v>
      </c>
      <c r="AG65" s="100">
        <v>13.159841999999999</v>
      </c>
      <c r="AH65" s="100">
        <v>18.982061999999999</v>
      </c>
      <c r="AI65" s="100">
        <v>25.653748</v>
      </c>
      <c r="AJ65" s="100">
        <v>13.438608</v>
      </c>
      <c r="AK65" s="100">
        <v>41.500878999999998</v>
      </c>
      <c r="AL65" s="100">
        <v>28.503883999999999</v>
      </c>
      <c r="AM65" s="100">
        <v>2.6709990000000001</v>
      </c>
      <c r="AN65" s="100">
        <v>7.9223679999999996</v>
      </c>
      <c r="AO65" s="100">
        <v>12.945194000000001</v>
      </c>
      <c r="AP65" s="100">
        <v>17.962318</v>
      </c>
      <c r="AQ65" s="100">
        <v>6.4868370000000004</v>
      </c>
      <c r="AR65" s="100">
        <v>53.238866000000002</v>
      </c>
      <c r="AS65" s="100">
        <v>39.992870000000003</v>
      </c>
      <c r="AT65" s="100">
        <v>10.069117</v>
      </c>
      <c r="AU65" s="100">
        <v>11.316953</v>
      </c>
      <c r="AV65" s="100">
        <v>13.484147</v>
      </c>
      <c r="AW65" s="100">
        <v>11.011865</v>
      </c>
      <c r="AX65" s="100">
        <v>16.143148</v>
      </c>
      <c r="AY65" s="100">
        <v>52.719071</v>
      </c>
      <c r="AZ65" s="100">
        <v>38.016840000000002</v>
      </c>
      <c r="BA65" s="100">
        <v>8.1979140000000008</v>
      </c>
      <c r="BB65" s="100">
        <v>8.8493359999999992</v>
      </c>
      <c r="BC65" s="100">
        <v>14.648870000000001</v>
      </c>
      <c r="BD65" s="100">
        <v>11.627986</v>
      </c>
      <c r="BE65" s="100">
        <v>14.427683999999999</v>
      </c>
      <c r="BF65" s="100">
        <v>-9.8553090000000001</v>
      </c>
      <c r="BG65" s="100">
        <v>-18.868794999999999</v>
      </c>
      <c r="BH65" s="100">
        <v>-18.892227999999999</v>
      </c>
      <c r="BI65" s="100">
        <v>-18.364623999999999</v>
      </c>
      <c r="BJ65" s="100">
        <v>-27.254261</v>
      </c>
      <c r="BK65" s="100">
        <v>-24.764202000000001</v>
      </c>
      <c r="BL65" s="100">
        <v>252.370282</v>
      </c>
      <c r="BM65" s="100">
        <v>213.154864</v>
      </c>
      <c r="BN65" s="100">
        <v>224.65384</v>
      </c>
      <c r="BO65" s="100">
        <v>239.363676</v>
      </c>
      <c r="BP65" s="100">
        <v>271.77301499999999</v>
      </c>
      <c r="BQ65" s="100">
        <v>234.81211500000001</v>
      </c>
      <c r="BR65" s="101"/>
      <c r="BS65" s="101"/>
    </row>
    <row r="66" spans="1:71" x14ac:dyDescent="0.2">
      <c r="A66" s="10" t="s">
        <v>235</v>
      </c>
      <c r="B66" s="26">
        <v>43220.757916666669</v>
      </c>
      <c r="C66" s="86" t="s">
        <v>9</v>
      </c>
      <c r="D66" s="28">
        <v>73.459586000000002</v>
      </c>
      <c r="E66" s="28">
        <v>83.230750999999998</v>
      </c>
      <c r="F66" s="28">
        <v>71.334684999999993</v>
      </c>
      <c r="G66" s="29">
        <v>2.9787767339268578E-2</v>
      </c>
      <c r="H66" s="29">
        <v>-0.11739849613996634</v>
      </c>
      <c r="I66" s="86" t="s">
        <v>9</v>
      </c>
      <c r="J66" s="28">
        <v>1.969177</v>
      </c>
      <c r="K66" s="28">
        <v>12.179982000000001</v>
      </c>
      <c r="L66" s="28">
        <v>10.945077</v>
      </c>
      <c r="M66" s="29">
        <v>-0.82008559647410428</v>
      </c>
      <c r="N66" s="29">
        <v>-0.83832677256830102</v>
      </c>
      <c r="O66" s="87" t="s">
        <v>9</v>
      </c>
      <c r="P66" s="88">
        <v>1.6587259999999999</v>
      </c>
      <c r="Q66" s="89">
        <v>10.861974</v>
      </c>
      <c r="R66" s="89">
        <v>7.4324019999999997</v>
      </c>
      <c r="S66" s="29">
        <v>-0.77682504256362883</v>
      </c>
      <c r="T66" s="29">
        <v>-0.84729055694664712</v>
      </c>
      <c r="U66" s="98"/>
      <c r="V66" s="98"/>
      <c r="W66" s="98"/>
      <c r="X66" s="98"/>
      <c r="Y66" s="100">
        <v>172.85404736000001</v>
      </c>
      <c r="Z66" s="100">
        <v>62.509383</v>
      </c>
      <c r="AA66" s="100">
        <v>90.156026999999995</v>
      </c>
      <c r="AB66" s="100">
        <v>43.999611000000002</v>
      </c>
      <c r="AC66" s="100">
        <v>24.198107</v>
      </c>
      <c r="AD66" s="100">
        <v>0</v>
      </c>
      <c r="AE66" s="100">
        <v>0</v>
      </c>
      <c r="AF66" s="100">
        <v>0.235125</v>
      </c>
      <c r="AG66" s="100">
        <v>0.37563600000000003</v>
      </c>
      <c r="AH66" s="100">
        <v>0.37563600000000003</v>
      </c>
      <c r="AI66" s="100">
        <v>0.36120999999999998</v>
      </c>
      <c r="AJ66" s="100">
        <v>0.36120999999999998</v>
      </c>
      <c r="AK66" s="100">
        <v>0</v>
      </c>
      <c r="AL66" s="100">
        <v>0</v>
      </c>
      <c r="AM66" s="100">
        <v>3.4987499999999998</v>
      </c>
      <c r="AN66" s="100">
        <v>4.1063260000000001</v>
      </c>
      <c r="AO66" s="100">
        <v>4.402088</v>
      </c>
      <c r="AP66" s="100">
        <v>5.033239</v>
      </c>
      <c r="AQ66" s="100">
        <v>5.5637129999999999</v>
      </c>
      <c r="AR66" s="100">
        <v>0</v>
      </c>
      <c r="AS66" s="100">
        <v>0</v>
      </c>
      <c r="AT66" s="100">
        <v>0.73237099999999999</v>
      </c>
      <c r="AU66" s="100">
        <v>0.746722</v>
      </c>
      <c r="AV66" s="100">
        <v>0.71105300000000005</v>
      </c>
      <c r="AW66" s="100">
        <v>0.68379000000000001</v>
      </c>
      <c r="AX66" s="100">
        <v>0.69944099999999998</v>
      </c>
      <c r="AY66" s="100">
        <v>21.277863</v>
      </c>
      <c r="AZ66" s="100">
        <v>37.358376999999997</v>
      </c>
      <c r="BA66" s="100">
        <v>545.88781600000004</v>
      </c>
      <c r="BB66" s="100">
        <v>554.386751</v>
      </c>
      <c r="BC66" s="100">
        <v>585.04556300000002</v>
      </c>
      <c r="BD66" s="100">
        <v>671.49370699999997</v>
      </c>
      <c r="BE66" s="100">
        <v>678.29123800000002</v>
      </c>
      <c r="BF66" s="100">
        <v>0</v>
      </c>
      <c r="BG66" s="100">
        <v>0</v>
      </c>
      <c r="BH66" s="100">
        <v>0</v>
      </c>
      <c r="BI66" s="100">
        <v>0</v>
      </c>
      <c r="BJ66" s="100">
        <v>0</v>
      </c>
      <c r="BK66" s="100">
        <v>0</v>
      </c>
      <c r="BL66" s="100">
        <v>144.49185299999999</v>
      </c>
      <c r="BM66" s="100">
        <v>131.04018300000001</v>
      </c>
      <c r="BN66" s="100">
        <v>142.00752199999999</v>
      </c>
      <c r="BO66" s="100">
        <v>154.31242</v>
      </c>
      <c r="BP66" s="100">
        <v>184.925667</v>
      </c>
      <c r="BQ66" s="100">
        <v>185.771818</v>
      </c>
      <c r="BR66" s="101"/>
      <c r="BS66" s="101"/>
    </row>
    <row r="67" spans="1:71" x14ac:dyDescent="0.2">
      <c r="A67" s="10" t="s">
        <v>236</v>
      </c>
      <c r="B67" s="26">
        <v>43220.757939814815</v>
      </c>
      <c r="C67" s="86" t="s">
        <v>9</v>
      </c>
      <c r="D67" s="28">
        <v>0</v>
      </c>
      <c r="E67" s="28">
        <v>0</v>
      </c>
      <c r="F67" s="28">
        <v>0</v>
      </c>
      <c r="G67" s="29" t="s">
        <v>237</v>
      </c>
      <c r="H67" s="29" t="s">
        <v>237</v>
      </c>
      <c r="I67" s="86" t="s">
        <v>9</v>
      </c>
      <c r="J67" s="28">
        <v>-0.38124799999999998</v>
      </c>
      <c r="K67" s="28">
        <v>-0.39268600000000009</v>
      </c>
      <c r="L67" s="28">
        <v>-0.33047100000000001</v>
      </c>
      <c r="M67" s="29" t="s">
        <v>237</v>
      </c>
      <c r="N67" s="29" t="s">
        <v>237</v>
      </c>
      <c r="O67" s="87" t="s">
        <v>9</v>
      </c>
      <c r="P67" s="88">
        <v>0.57015199999999999</v>
      </c>
      <c r="Q67" s="89">
        <v>-2.6230999999999227E-2</v>
      </c>
      <c r="R67" s="89">
        <v>-1.012651</v>
      </c>
      <c r="S67" s="29" t="s">
        <v>237</v>
      </c>
      <c r="T67" s="29" t="s">
        <v>237</v>
      </c>
      <c r="U67" s="98"/>
      <c r="V67" s="98"/>
      <c r="W67" s="98"/>
      <c r="X67" s="98"/>
      <c r="Y67" s="100">
        <v>16.512360000000001</v>
      </c>
      <c r="Z67" s="100">
        <v>0</v>
      </c>
      <c r="AA67" s="100">
        <v>0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</v>
      </c>
      <c r="AH67" s="100">
        <v>0</v>
      </c>
      <c r="AI67" s="100">
        <v>0</v>
      </c>
      <c r="AJ67" s="100">
        <v>0</v>
      </c>
      <c r="AK67" s="100">
        <v>-1.580004</v>
      </c>
      <c r="AL67" s="100">
        <v>-1.4698199999999999</v>
      </c>
      <c r="AM67" s="100">
        <v>-0.36462800000000001</v>
      </c>
      <c r="AN67" s="100">
        <v>-0.396505</v>
      </c>
      <c r="AO67" s="100">
        <v>-0.36791000000000001</v>
      </c>
      <c r="AP67" s="100">
        <v>-0.450961</v>
      </c>
      <c r="AQ67" s="100">
        <v>-0.43894899999999998</v>
      </c>
      <c r="AR67" s="100">
        <v>-1.422755</v>
      </c>
      <c r="AS67" s="100">
        <v>-1.320524</v>
      </c>
      <c r="AT67" s="100">
        <v>-0.43593999999999999</v>
      </c>
      <c r="AU67" s="100">
        <v>-0.39292300000000002</v>
      </c>
      <c r="AV67" s="100">
        <v>-4.1966000000000003E-2</v>
      </c>
      <c r="AW67" s="100">
        <v>-0.36652499999999999</v>
      </c>
      <c r="AX67" s="100">
        <v>-0.33307300000000001</v>
      </c>
      <c r="AY67" s="100">
        <v>16.137927000000001</v>
      </c>
      <c r="AZ67" s="100">
        <v>-4.5900699999999999</v>
      </c>
      <c r="BA67" s="100">
        <v>-0.88004099999999996</v>
      </c>
      <c r="BB67" s="100">
        <v>-1.0488459999999999</v>
      </c>
      <c r="BC67" s="100">
        <v>-2.5540620000000001</v>
      </c>
      <c r="BD67" s="100">
        <v>-5.7999999999999996E-3</v>
      </c>
      <c r="BE67" s="100">
        <v>17.182608999999999</v>
      </c>
      <c r="BF67" s="100">
        <v>15.276922000000001</v>
      </c>
      <c r="BG67" s="100">
        <v>16.019427</v>
      </c>
      <c r="BH67" s="100">
        <v>16.082730000000002</v>
      </c>
      <c r="BI67" s="100">
        <v>5.2653100000000004</v>
      </c>
      <c r="BJ67" s="100">
        <v>5.1844900000000003</v>
      </c>
      <c r="BK67" s="100">
        <v>5.7191450000000001</v>
      </c>
      <c r="BL67" s="100">
        <v>8.7218870000000006</v>
      </c>
      <c r="BM67" s="100">
        <v>7.7100860000000004</v>
      </c>
      <c r="BN67" s="100">
        <v>7.7033469999999999</v>
      </c>
      <c r="BO67" s="100">
        <v>25.264254999999999</v>
      </c>
      <c r="BP67" s="100">
        <v>25.216978999999998</v>
      </c>
      <c r="BQ67" s="100">
        <v>25.786511000000001</v>
      </c>
      <c r="BR67" s="101"/>
      <c r="BS67" s="101"/>
    </row>
    <row r="68" spans="1:71" x14ac:dyDescent="0.2">
      <c r="A68" s="10" t="s">
        <v>238</v>
      </c>
      <c r="B68" s="26">
        <v>43220.758009259262</v>
      </c>
      <c r="C68" s="86" t="s">
        <v>9</v>
      </c>
      <c r="D68" s="28">
        <v>46.432617</v>
      </c>
      <c r="E68" s="28">
        <v>44.624454000000014</v>
      </c>
      <c r="F68" s="28">
        <v>41.763452999999998</v>
      </c>
      <c r="G68" s="29">
        <v>0.11180023835672781</v>
      </c>
      <c r="H68" s="29">
        <v>4.0519554592197027E-2</v>
      </c>
      <c r="I68" s="86" t="s">
        <v>9</v>
      </c>
      <c r="J68" s="28">
        <v>35.817909</v>
      </c>
      <c r="K68" s="28">
        <v>34.879884999999987</v>
      </c>
      <c r="L68" s="28">
        <v>31.790897999999999</v>
      </c>
      <c r="M68" s="29">
        <v>0.12667182285948653</v>
      </c>
      <c r="N68" s="29">
        <v>2.6892978574901027E-2</v>
      </c>
      <c r="O68" s="87" t="s">
        <v>9</v>
      </c>
      <c r="P68" s="88">
        <v>44.941065999999999</v>
      </c>
      <c r="Q68" s="89">
        <v>81.155442000000008</v>
      </c>
      <c r="R68" s="89">
        <v>38.765087000000001</v>
      </c>
      <c r="S68" s="29">
        <v>0.1593180740185105</v>
      </c>
      <c r="T68" s="29">
        <v>-0.44623472077202175</v>
      </c>
      <c r="U68" s="98"/>
      <c r="V68" s="98"/>
      <c r="W68" s="98"/>
      <c r="X68" s="98"/>
      <c r="Y68" s="100">
        <v>1296.6912</v>
      </c>
      <c r="Z68" s="100">
        <v>170.82654400000001</v>
      </c>
      <c r="AA68" s="100">
        <v>169.62184099999999</v>
      </c>
      <c r="AB68" s="100">
        <v>40.049163999999998</v>
      </c>
      <c r="AC68" s="100">
        <v>44.392473000000003</v>
      </c>
      <c r="AD68" s="100">
        <v>136.02221</v>
      </c>
      <c r="AE68" s="100">
        <v>133.66033400000001</v>
      </c>
      <c r="AF68" s="100">
        <v>32.691699999999997</v>
      </c>
      <c r="AG68" s="100">
        <v>32.255198999999998</v>
      </c>
      <c r="AH68" s="100">
        <v>34.980243999999999</v>
      </c>
      <c r="AI68" s="100">
        <v>36.092067</v>
      </c>
      <c r="AJ68" s="100">
        <v>36.752239000000003</v>
      </c>
      <c r="AK68" s="100">
        <v>131.850109</v>
      </c>
      <c r="AL68" s="100">
        <v>129.84584100000001</v>
      </c>
      <c r="AM68" s="100">
        <v>31.763431000000001</v>
      </c>
      <c r="AN68" s="100">
        <v>31.309736999999998</v>
      </c>
      <c r="AO68" s="100">
        <v>33.828668</v>
      </c>
      <c r="AP68" s="100">
        <v>34.947144999999999</v>
      </c>
      <c r="AQ68" s="100">
        <v>35.815627999999997</v>
      </c>
      <c r="AR68" s="100">
        <v>131.85923199999999</v>
      </c>
      <c r="AS68" s="100">
        <v>129.96154799999999</v>
      </c>
      <c r="AT68" s="100">
        <v>31.933423999999999</v>
      </c>
      <c r="AU68" s="100">
        <v>32.781711000000001</v>
      </c>
      <c r="AV68" s="100">
        <v>30.756543000000001</v>
      </c>
      <c r="AW68" s="100">
        <v>31.335070000000002</v>
      </c>
      <c r="AX68" s="100">
        <v>33.853676999999998</v>
      </c>
      <c r="AY68" s="100">
        <v>189.96444600000001</v>
      </c>
      <c r="AZ68" s="100">
        <v>185.91997699999999</v>
      </c>
      <c r="BA68" s="100">
        <v>35.637934999999999</v>
      </c>
      <c r="BB68" s="100">
        <v>38.741990000000001</v>
      </c>
      <c r="BC68" s="100">
        <v>73.287690999999995</v>
      </c>
      <c r="BD68" s="100">
        <v>33.757745</v>
      </c>
      <c r="BE68" s="100">
        <v>36.286172000000001</v>
      </c>
      <c r="BF68" s="100">
        <v>-155.39350300000001</v>
      </c>
      <c r="BG68" s="100">
        <v>-188.52307500000001</v>
      </c>
      <c r="BH68" s="100">
        <v>-123.90785</v>
      </c>
      <c r="BI68" s="100">
        <v>-162.93352999999999</v>
      </c>
      <c r="BJ68" s="100">
        <v>-210.53274099999999</v>
      </c>
      <c r="BK68" s="100">
        <v>-253.51131000000001</v>
      </c>
      <c r="BL68" s="100">
        <v>1841.7109559999999</v>
      </c>
      <c r="BM68" s="100">
        <v>1878.654655</v>
      </c>
      <c r="BN68" s="100">
        <v>1814.5691999999999</v>
      </c>
      <c r="BO68" s="100">
        <v>1850.855372</v>
      </c>
      <c r="BP68" s="100">
        <v>1934.5366730000001</v>
      </c>
      <c r="BQ68" s="100">
        <v>1972.170809</v>
      </c>
      <c r="BR68" s="101"/>
      <c r="BS68" s="101"/>
    </row>
    <row r="69" spans="1:71" x14ac:dyDescent="0.2">
      <c r="A69" s="10" t="s">
        <v>239</v>
      </c>
      <c r="B69" s="26">
        <v>43220.758310185185</v>
      </c>
      <c r="C69" s="86" t="s">
        <v>9</v>
      </c>
      <c r="D69" s="28">
        <v>77.082640999999995</v>
      </c>
      <c r="E69" s="28">
        <v>74.68564600000002</v>
      </c>
      <c r="F69" s="28">
        <v>54.213808</v>
      </c>
      <c r="G69" s="29">
        <v>0.42182672355352713</v>
      </c>
      <c r="H69" s="29">
        <v>3.2094453598218609E-2</v>
      </c>
      <c r="I69" s="86" t="s">
        <v>9</v>
      </c>
      <c r="J69" s="28">
        <v>3.6921149999999998</v>
      </c>
      <c r="K69" s="28">
        <v>3.005287</v>
      </c>
      <c r="L69" s="28">
        <v>2.3732850000000001</v>
      </c>
      <c r="M69" s="29">
        <v>0.55569811463857044</v>
      </c>
      <c r="N69" s="29">
        <v>0.22853990317730055</v>
      </c>
      <c r="O69" s="87" t="s">
        <v>9</v>
      </c>
      <c r="P69" s="88">
        <v>3.578236</v>
      </c>
      <c r="Q69" s="89">
        <v>3.2323670000000009</v>
      </c>
      <c r="R69" s="89">
        <v>2.707665</v>
      </c>
      <c r="S69" s="29">
        <v>0.32152094147540411</v>
      </c>
      <c r="T69" s="29">
        <v>0.10700177300411706</v>
      </c>
      <c r="U69" s="98"/>
      <c r="V69" s="98"/>
      <c r="W69" s="98"/>
      <c r="X69" s="98"/>
      <c r="Y69" s="100">
        <v>67.62</v>
      </c>
      <c r="Z69" s="100">
        <v>260.64108700000003</v>
      </c>
      <c r="AA69" s="100">
        <v>192.95653100000001</v>
      </c>
      <c r="AB69" s="100">
        <v>66.498307999999994</v>
      </c>
      <c r="AC69" s="100">
        <v>65.243324999999999</v>
      </c>
      <c r="AD69" s="100">
        <v>18.171717999999998</v>
      </c>
      <c r="AE69" s="100">
        <v>15.91202</v>
      </c>
      <c r="AF69" s="100">
        <v>4.1643499999999998</v>
      </c>
      <c r="AG69" s="100">
        <v>4.4971050000000004</v>
      </c>
      <c r="AH69" s="100">
        <v>4.5258500000000002</v>
      </c>
      <c r="AI69" s="100">
        <v>4.984413</v>
      </c>
      <c r="AJ69" s="100">
        <v>5.8918790000000003</v>
      </c>
      <c r="AK69" s="100">
        <v>9.5236059999999991</v>
      </c>
      <c r="AL69" s="100">
        <v>7.8857169999999996</v>
      </c>
      <c r="AM69" s="100">
        <v>2.323842</v>
      </c>
      <c r="AN69" s="100">
        <v>1.6666749999999999</v>
      </c>
      <c r="AO69" s="100">
        <v>2.568387</v>
      </c>
      <c r="AP69" s="100">
        <v>2.9647019999999999</v>
      </c>
      <c r="AQ69" s="100">
        <v>3.6502539999999999</v>
      </c>
      <c r="AR69" s="100">
        <v>9.7035</v>
      </c>
      <c r="AS69" s="100">
        <v>8.0527169999999995</v>
      </c>
      <c r="AT69" s="100">
        <v>0.63179399999999997</v>
      </c>
      <c r="AU69" s="100">
        <v>2.2678189999999998</v>
      </c>
      <c r="AV69" s="100">
        <v>3.1677580000000001</v>
      </c>
      <c r="AW69" s="100">
        <v>1.7138389999999999</v>
      </c>
      <c r="AX69" s="100">
        <v>2.6110890000000002</v>
      </c>
      <c r="AY69" s="100">
        <v>8.3955160000000006</v>
      </c>
      <c r="AZ69" s="100">
        <v>10.355164</v>
      </c>
      <c r="BA69" s="100">
        <v>0.71400200000000003</v>
      </c>
      <c r="BB69" s="100">
        <v>2.2549350000000001</v>
      </c>
      <c r="BC69" s="100">
        <v>6.2341699999999998</v>
      </c>
      <c r="BD69" s="100">
        <v>0.42033300000000001</v>
      </c>
      <c r="BE69" s="100">
        <v>2.0351509999999999</v>
      </c>
      <c r="BF69" s="100">
        <v>-3.6197859999999999</v>
      </c>
      <c r="BG69" s="100">
        <v>3.3745590000000001</v>
      </c>
      <c r="BH69" s="100">
        <v>11.859118</v>
      </c>
      <c r="BI69" s="100">
        <v>11.266534999999999</v>
      </c>
      <c r="BJ69" s="100">
        <v>19.971765999999999</v>
      </c>
      <c r="BK69" s="100">
        <v>26.750188000000001</v>
      </c>
      <c r="BL69" s="100">
        <v>55.865135000000002</v>
      </c>
      <c r="BM69" s="100">
        <v>58.573796999999999</v>
      </c>
      <c r="BN69" s="100">
        <v>51.491850999999997</v>
      </c>
      <c r="BO69" s="100">
        <v>53.534882000000003</v>
      </c>
      <c r="BP69" s="100">
        <v>56.753371999999999</v>
      </c>
      <c r="BQ69" s="100">
        <v>60.333226000000003</v>
      </c>
      <c r="BR69" s="101"/>
      <c r="BS69" s="101"/>
    </row>
    <row r="70" spans="1:71" x14ac:dyDescent="0.2">
      <c r="A70" s="10" t="s">
        <v>240</v>
      </c>
      <c r="B70" s="26">
        <v>43220.75849537037</v>
      </c>
      <c r="C70" s="86" t="s">
        <v>9</v>
      </c>
      <c r="D70" s="28">
        <v>192.34339499999999</v>
      </c>
      <c r="E70" s="28">
        <v>186.02776500000004</v>
      </c>
      <c r="F70" s="28">
        <v>158.832954</v>
      </c>
      <c r="G70" s="29">
        <v>0.21097914605302859</v>
      </c>
      <c r="H70" s="29">
        <v>3.3949932151256856E-2</v>
      </c>
      <c r="I70" s="86" t="s">
        <v>9</v>
      </c>
      <c r="J70" s="28">
        <v>29.641537</v>
      </c>
      <c r="K70" s="28">
        <v>28.860030000000009</v>
      </c>
      <c r="L70" s="28">
        <v>14.727574000000001</v>
      </c>
      <c r="M70" s="29">
        <v>1.0126557843131527</v>
      </c>
      <c r="N70" s="29">
        <v>2.7079216480370594E-2</v>
      </c>
      <c r="O70" s="87" t="s">
        <v>9</v>
      </c>
      <c r="P70" s="88">
        <v>18.617735</v>
      </c>
      <c r="Q70" s="89">
        <v>17.868872</v>
      </c>
      <c r="R70" s="89">
        <v>2.7566730000000002</v>
      </c>
      <c r="S70" s="29">
        <v>5.7536973010581951</v>
      </c>
      <c r="T70" s="29">
        <v>4.1908800958448955E-2</v>
      </c>
      <c r="U70" s="98"/>
      <c r="V70" s="98"/>
      <c r="W70" s="98"/>
      <c r="X70" s="98"/>
      <c r="Y70" s="100">
        <v>3764.1981639000001</v>
      </c>
      <c r="Z70" s="100">
        <v>719.92375300000003</v>
      </c>
      <c r="AA70" s="100">
        <v>603.35539500000004</v>
      </c>
      <c r="AB70" s="100">
        <v>201.330556</v>
      </c>
      <c r="AC70" s="100">
        <v>173.73247799999999</v>
      </c>
      <c r="AD70" s="100">
        <v>213.411282</v>
      </c>
      <c r="AE70" s="100">
        <v>181.787567</v>
      </c>
      <c r="AF70" s="100">
        <v>46.999315000000003</v>
      </c>
      <c r="AG70" s="100">
        <v>65.501924000000002</v>
      </c>
      <c r="AH70" s="100">
        <v>52.101244999999999</v>
      </c>
      <c r="AI70" s="100">
        <v>48.808796999999998</v>
      </c>
      <c r="AJ70" s="100">
        <v>59.359662999999998</v>
      </c>
      <c r="AK70" s="100">
        <v>72.094212999999996</v>
      </c>
      <c r="AL70" s="100">
        <v>2.7441520000000001</v>
      </c>
      <c r="AM70" s="100">
        <v>5.2419570000000002</v>
      </c>
      <c r="AN70" s="100">
        <v>22.757159000000001</v>
      </c>
      <c r="AO70" s="100">
        <v>15.201248</v>
      </c>
      <c r="AP70" s="100">
        <v>22.727273</v>
      </c>
      <c r="AQ70" s="100">
        <v>22.223479000000001</v>
      </c>
      <c r="AR70" s="100">
        <v>106.65876900000001</v>
      </c>
      <c r="AS70" s="100">
        <v>35.333801000000001</v>
      </c>
      <c r="AT70" s="100">
        <v>14.432959</v>
      </c>
      <c r="AU70" s="100">
        <v>18.595504999999999</v>
      </c>
      <c r="AV70" s="100">
        <v>-5.1731040000000004</v>
      </c>
      <c r="AW70" s="100">
        <v>38.405883000000003</v>
      </c>
      <c r="AX70" s="100">
        <v>24.665282000000001</v>
      </c>
      <c r="AY70" s="100">
        <v>40.237887999999998</v>
      </c>
      <c r="AZ70" s="100">
        <v>-15.869405</v>
      </c>
      <c r="BA70" s="100">
        <v>4.1989960000000002</v>
      </c>
      <c r="BB70" s="100">
        <v>-1.133116</v>
      </c>
      <c r="BC70" s="100">
        <v>-17.007759</v>
      </c>
      <c r="BD70" s="100">
        <v>14.837043</v>
      </c>
      <c r="BE70" s="100">
        <v>0.89812499999999995</v>
      </c>
      <c r="BF70" s="100">
        <v>39.041294000000001</v>
      </c>
      <c r="BG70" s="100">
        <v>46.124532000000002</v>
      </c>
      <c r="BH70" s="100">
        <v>59.721173</v>
      </c>
      <c r="BI70" s="100">
        <v>21.766325999999999</v>
      </c>
      <c r="BJ70" s="100">
        <v>13.962429999999999</v>
      </c>
      <c r="BK70" s="100">
        <v>40.777349000000001</v>
      </c>
      <c r="BL70" s="100">
        <v>350.474152</v>
      </c>
      <c r="BM70" s="100">
        <v>323.95494100000002</v>
      </c>
      <c r="BN70" s="100">
        <v>341.94893100000002</v>
      </c>
      <c r="BO70" s="100">
        <v>342.84705600000001</v>
      </c>
      <c r="BP70" s="100">
        <v>393.72213199999999</v>
      </c>
      <c r="BQ70" s="100">
        <v>411.36641600000002</v>
      </c>
      <c r="BR70" s="101"/>
      <c r="BS70" s="101"/>
    </row>
    <row r="71" spans="1:71" x14ac:dyDescent="0.2">
      <c r="A71" s="10" t="s">
        <v>241</v>
      </c>
      <c r="B71" s="26">
        <v>43220.758946759262</v>
      </c>
      <c r="C71" s="86" t="s">
        <v>9</v>
      </c>
      <c r="D71" s="28">
        <v>1.6436569999999999</v>
      </c>
      <c r="E71" s="28">
        <v>1.4287460000000003</v>
      </c>
      <c r="F71" s="28">
        <v>1.045175</v>
      </c>
      <c r="G71" s="29">
        <v>0.57261415552419459</v>
      </c>
      <c r="H71" s="29">
        <v>0.1504193187592473</v>
      </c>
      <c r="I71" s="86" t="s">
        <v>9</v>
      </c>
      <c r="J71" s="28">
        <v>0.46210000000000001</v>
      </c>
      <c r="K71" s="28">
        <v>0.21815299999999999</v>
      </c>
      <c r="L71" s="28">
        <v>-3.8459E-2</v>
      </c>
      <c r="M71" s="29" t="s">
        <v>237</v>
      </c>
      <c r="N71" s="29">
        <v>1.1182381172846583</v>
      </c>
      <c r="O71" s="87" t="s">
        <v>9</v>
      </c>
      <c r="P71" s="88">
        <v>2.3565339999999999</v>
      </c>
      <c r="Q71" s="89">
        <v>7.2783239999999996</v>
      </c>
      <c r="R71" s="89">
        <v>2.0572560000000002</v>
      </c>
      <c r="S71" s="29">
        <v>0.14547436002130976</v>
      </c>
      <c r="T71" s="29">
        <v>-0.67622573548525733</v>
      </c>
      <c r="U71" s="98"/>
      <c r="V71" s="98"/>
      <c r="W71" s="98"/>
      <c r="X71" s="98"/>
      <c r="Y71" s="100">
        <v>41.802750000000003</v>
      </c>
      <c r="Z71" s="100">
        <v>4.9186290000000001</v>
      </c>
      <c r="AA71" s="100">
        <v>3.7783859999999998</v>
      </c>
      <c r="AB71" s="100">
        <v>1.1495599999999999</v>
      </c>
      <c r="AC71" s="100">
        <v>1.295148</v>
      </c>
      <c r="AD71" s="100">
        <v>4.9186290000000001</v>
      </c>
      <c r="AE71" s="100">
        <v>3.7783859999999998</v>
      </c>
      <c r="AF71" s="100">
        <v>1.045175</v>
      </c>
      <c r="AG71" s="100">
        <v>1.1495599999999999</v>
      </c>
      <c r="AH71" s="100">
        <v>1.295148</v>
      </c>
      <c r="AI71" s="100">
        <v>1.4287460000000001</v>
      </c>
      <c r="AJ71" s="100">
        <v>1.6436569999999999</v>
      </c>
      <c r="AK71" s="100">
        <v>0.631637</v>
      </c>
      <c r="AL71" s="100">
        <v>-0.183175</v>
      </c>
      <c r="AM71" s="100">
        <v>-4.8162999999999997E-2</v>
      </c>
      <c r="AN71" s="100">
        <v>8.6360000000000006E-2</v>
      </c>
      <c r="AO71" s="100">
        <v>0.38323200000000002</v>
      </c>
      <c r="AP71" s="100">
        <v>0.21020800000000001</v>
      </c>
      <c r="AQ71" s="100">
        <v>0.51528799999999997</v>
      </c>
      <c r="AR71" s="100">
        <v>0.66847999999999996</v>
      </c>
      <c r="AS71" s="100">
        <v>-0.145118</v>
      </c>
      <c r="AT71" s="100">
        <v>3.6995E-2</v>
      </c>
      <c r="AU71" s="100">
        <v>6.1262999999999998E-2</v>
      </c>
      <c r="AV71" s="100">
        <v>-0.100535</v>
      </c>
      <c r="AW71" s="100">
        <v>6.8413000000000002E-2</v>
      </c>
      <c r="AX71" s="100">
        <v>0.420373</v>
      </c>
      <c r="AY71" s="100">
        <v>12.342305</v>
      </c>
      <c r="AZ71" s="100">
        <v>3.5500150000000001</v>
      </c>
      <c r="BA71" s="100">
        <v>0.99351699999999998</v>
      </c>
      <c r="BB71" s="100">
        <v>0.83214999999999995</v>
      </c>
      <c r="BC71" s="100">
        <v>0.94599299999999997</v>
      </c>
      <c r="BD71" s="100">
        <v>1.364212</v>
      </c>
      <c r="BE71" s="100">
        <v>1.6425129999999999</v>
      </c>
      <c r="BF71" s="100">
        <v>-26.674130999999999</v>
      </c>
      <c r="BG71" s="100">
        <v>-33.000765000000001</v>
      </c>
      <c r="BH71" s="100">
        <v>-37.649980999999997</v>
      </c>
      <c r="BI71" s="100">
        <v>-42.391863000000001</v>
      </c>
      <c r="BJ71" s="100">
        <v>-47.459848000000001</v>
      </c>
      <c r="BK71" s="100">
        <v>-48.888264999999997</v>
      </c>
      <c r="BL71" s="100">
        <v>23.753634999999999</v>
      </c>
      <c r="BM71" s="100">
        <v>25.810229</v>
      </c>
      <c r="BN71" s="100">
        <v>24.125557000000001</v>
      </c>
      <c r="BO71" s="100">
        <v>25.757614</v>
      </c>
      <c r="BP71" s="100">
        <v>32.999884000000002</v>
      </c>
      <c r="BQ71" s="100">
        <v>35.257978999999999</v>
      </c>
      <c r="BR71" s="101"/>
      <c r="BS71" s="101"/>
    </row>
    <row r="72" spans="1:71" x14ac:dyDescent="0.2">
      <c r="A72" s="10" t="s">
        <v>242</v>
      </c>
      <c r="B72" s="26">
        <v>43220.75917824074</v>
      </c>
      <c r="C72" s="86" t="s">
        <v>9</v>
      </c>
      <c r="D72" s="28">
        <v>99.589479999999995</v>
      </c>
      <c r="E72" s="28">
        <v>97.41431</v>
      </c>
      <c r="F72" s="28">
        <v>91.235112999999998</v>
      </c>
      <c r="G72" s="29">
        <v>9.1569645998027083E-2</v>
      </c>
      <c r="H72" s="29">
        <v>2.2329060278720725E-2</v>
      </c>
      <c r="I72" s="86" t="s">
        <v>9</v>
      </c>
      <c r="J72" s="28">
        <v>15.955174</v>
      </c>
      <c r="K72" s="28">
        <v>15.815170000000002</v>
      </c>
      <c r="L72" s="28">
        <v>19.788727000000002</v>
      </c>
      <c r="M72" s="29">
        <v>-0.1937240834137538</v>
      </c>
      <c r="N72" s="29">
        <v>8.8525131250563049E-3</v>
      </c>
      <c r="O72" s="87" t="s">
        <v>9</v>
      </c>
      <c r="P72" s="88">
        <v>10.541848</v>
      </c>
      <c r="Q72" s="89">
        <v>9.4083100000000002</v>
      </c>
      <c r="R72" s="89">
        <v>12.1379</v>
      </c>
      <c r="S72" s="29">
        <v>-0.13149325665889489</v>
      </c>
      <c r="T72" s="29">
        <v>0.12048263715800167</v>
      </c>
      <c r="U72" s="98"/>
      <c r="V72" s="98"/>
      <c r="W72" s="98"/>
      <c r="X72" s="98"/>
      <c r="Y72" s="100">
        <v>237</v>
      </c>
      <c r="Z72" s="100">
        <v>383.57863600000002</v>
      </c>
      <c r="AA72" s="100">
        <v>329.90251799999999</v>
      </c>
      <c r="AB72" s="100">
        <v>101.78982999999999</v>
      </c>
      <c r="AC72" s="100">
        <v>93.139382999999995</v>
      </c>
      <c r="AD72" s="100">
        <v>120.279169</v>
      </c>
      <c r="AE72" s="100">
        <v>87.662835000000001</v>
      </c>
      <c r="AF72" s="100">
        <v>29.268467999999999</v>
      </c>
      <c r="AG72" s="100">
        <v>32.554046999999997</v>
      </c>
      <c r="AH72" s="100">
        <v>30.109622000000002</v>
      </c>
      <c r="AI72" s="100">
        <v>28.347034000000001</v>
      </c>
      <c r="AJ72" s="100">
        <v>26.729524000000001</v>
      </c>
      <c r="AK72" s="100">
        <v>61.776330999999999</v>
      </c>
      <c r="AL72" s="100">
        <v>37.860404000000003</v>
      </c>
      <c r="AM72" s="100">
        <v>16.081454999999998</v>
      </c>
      <c r="AN72" s="100">
        <v>18.552875</v>
      </c>
      <c r="AO72" s="100">
        <v>15.3935</v>
      </c>
      <c r="AP72" s="100">
        <v>11.748502999999999</v>
      </c>
      <c r="AQ72" s="100">
        <v>11.80181</v>
      </c>
      <c r="AR72" s="100">
        <v>77.230125000000001</v>
      </c>
      <c r="AS72" s="100">
        <v>52.146259999999998</v>
      </c>
      <c r="AT72" s="100">
        <v>14.399039999999999</v>
      </c>
      <c r="AU72" s="100">
        <v>8.7111839999999994</v>
      </c>
      <c r="AV72" s="100">
        <v>13.11129</v>
      </c>
      <c r="AW72" s="100">
        <v>22.3597</v>
      </c>
      <c r="AX72" s="100">
        <v>19.266528000000001</v>
      </c>
      <c r="AY72" s="100">
        <v>47.941127999999999</v>
      </c>
      <c r="AZ72" s="100">
        <v>29.125872000000001</v>
      </c>
      <c r="BA72" s="100">
        <v>9.6010670000000005</v>
      </c>
      <c r="BB72" s="100">
        <v>1.8015920000000001</v>
      </c>
      <c r="BC72" s="100">
        <v>8.3466129999999996</v>
      </c>
      <c r="BD72" s="100">
        <v>12.180265</v>
      </c>
      <c r="BE72" s="100">
        <v>14.214655</v>
      </c>
      <c r="BF72" s="100">
        <v>-7.0428220000000001</v>
      </c>
      <c r="BG72" s="100">
        <v>-10.511582000000001</v>
      </c>
      <c r="BH72" s="100">
        <v>-6.1761150000000002</v>
      </c>
      <c r="BI72" s="100">
        <v>1.042149</v>
      </c>
      <c r="BJ72" s="100">
        <v>-16.979893000000001</v>
      </c>
      <c r="BK72" s="100">
        <v>-8.5385539999999995</v>
      </c>
      <c r="BL72" s="100">
        <v>244.18261100000001</v>
      </c>
      <c r="BM72" s="100">
        <v>254.06810400000001</v>
      </c>
      <c r="BN72" s="100">
        <v>258.32506799999999</v>
      </c>
      <c r="BO72" s="100">
        <v>273.55667299999999</v>
      </c>
      <c r="BP72" s="100">
        <v>285.05792200000002</v>
      </c>
      <c r="BQ72" s="100">
        <v>291.71553599999999</v>
      </c>
      <c r="BR72" s="101"/>
      <c r="BS72" s="101"/>
    </row>
    <row r="73" spans="1:71" x14ac:dyDescent="0.2">
      <c r="A73" s="10" t="s">
        <v>243</v>
      </c>
      <c r="B73" s="26">
        <v>43220.75949074074</v>
      </c>
      <c r="C73" s="86" t="s">
        <v>9</v>
      </c>
      <c r="D73" s="28">
        <v>0.69854400000000005</v>
      </c>
      <c r="E73" s="28">
        <v>1.1240410000000001</v>
      </c>
      <c r="F73" s="28">
        <v>0.53256599999999998</v>
      </c>
      <c r="G73" s="29">
        <v>0.31165714671984324</v>
      </c>
      <c r="H73" s="29">
        <v>-0.37854224178655405</v>
      </c>
      <c r="I73" s="86" t="s">
        <v>9</v>
      </c>
      <c r="J73" s="28">
        <v>-0.26435199999999998</v>
      </c>
      <c r="K73" s="28">
        <v>-8.8824E-2</v>
      </c>
      <c r="L73" s="28">
        <v>-0.148613</v>
      </c>
      <c r="M73" s="29" t="s">
        <v>237</v>
      </c>
      <c r="N73" s="29" t="s">
        <v>237</v>
      </c>
      <c r="O73" s="87" t="s">
        <v>9</v>
      </c>
      <c r="P73" s="88">
        <v>-0.33584399999999998</v>
      </c>
      <c r="Q73" s="89">
        <v>-0.20479199999999986</v>
      </c>
      <c r="R73" s="89">
        <v>-0.406028</v>
      </c>
      <c r="S73" s="29" t="s">
        <v>237</v>
      </c>
      <c r="T73" s="29" t="s">
        <v>237</v>
      </c>
      <c r="U73" s="98"/>
      <c r="V73" s="98"/>
      <c r="W73" s="98"/>
      <c r="X73" s="98"/>
      <c r="Y73" s="100">
        <v>66.2</v>
      </c>
      <c r="Z73" s="100">
        <v>3.6637110000000002</v>
      </c>
      <c r="AA73" s="100">
        <v>3.1193909999999998</v>
      </c>
      <c r="AB73" s="100">
        <v>0.93187500000000001</v>
      </c>
      <c r="AC73" s="100">
        <v>1.075229</v>
      </c>
      <c r="AD73" s="100">
        <v>1.030743</v>
      </c>
      <c r="AE73" s="100">
        <v>0.77947299999999997</v>
      </c>
      <c r="AF73" s="100">
        <v>0.16450999999999999</v>
      </c>
      <c r="AG73" s="100">
        <v>0.32718199999999997</v>
      </c>
      <c r="AH73" s="100">
        <v>0.31745800000000002</v>
      </c>
      <c r="AI73" s="100">
        <v>0.22159300000000001</v>
      </c>
      <c r="AJ73" s="100">
        <v>0.18462899999999999</v>
      </c>
      <c r="AK73" s="100">
        <v>-0.36024899999999999</v>
      </c>
      <c r="AL73" s="100">
        <v>-0.592248</v>
      </c>
      <c r="AM73" s="100">
        <v>-0.19187199999999999</v>
      </c>
      <c r="AN73" s="100">
        <v>4.5370000000000001E-2</v>
      </c>
      <c r="AO73" s="100">
        <v>-8.1265000000000004E-2</v>
      </c>
      <c r="AP73" s="100">
        <v>-0.13248199999999999</v>
      </c>
      <c r="AQ73" s="100">
        <v>-0.30810900000000002</v>
      </c>
      <c r="AR73" s="100">
        <v>-0.186531</v>
      </c>
      <c r="AS73" s="100">
        <v>-0.39978900000000001</v>
      </c>
      <c r="AT73" s="100">
        <v>-4.2223999999999998E-2</v>
      </c>
      <c r="AU73" s="100">
        <v>-4.9764000000000003E-2</v>
      </c>
      <c r="AV73" s="100">
        <v>-0.12280199999999999</v>
      </c>
      <c r="AW73" s="100">
        <v>8.8700000000000001E-2</v>
      </c>
      <c r="AX73" s="100">
        <v>-3.7794000000000001E-2</v>
      </c>
      <c r="AY73" s="100">
        <v>-1.2360199999999999</v>
      </c>
      <c r="AZ73" s="100">
        <v>-1.273628</v>
      </c>
      <c r="BA73" s="100">
        <v>-0.27157700000000001</v>
      </c>
      <c r="BB73" s="100">
        <v>-0.32220799999999999</v>
      </c>
      <c r="BC73" s="100">
        <v>-0.25129800000000002</v>
      </c>
      <c r="BD73" s="100">
        <v>-0.25716099999999997</v>
      </c>
      <c r="BE73" s="100">
        <v>-0.36803900000000001</v>
      </c>
      <c r="BF73" s="100">
        <v>-1.7365999999999999E-2</v>
      </c>
      <c r="BG73" s="100">
        <v>-7.3144000000000001E-2</v>
      </c>
      <c r="BH73" s="100">
        <v>-0.616448</v>
      </c>
      <c r="BI73" s="100">
        <v>-1.8768E-2</v>
      </c>
      <c r="BJ73" s="100">
        <v>-0.12714600000000001</v>
      </c>
      <c r="BK73" s="100">
        <v>-1.4038E-2</v>
      </c>
      <c r="BL73" s="100">
        <v>13.272097</v>
      </c>
      <c r="BM73" s="100">
        <v>12.865995</v>
      </c>
      <c r="BN73" s="100">
        <v>12.615957999999999</v>
      </c>
      <c r="BO73" s="100">
        <v>12.169544</v>
      </c>
      <c r="BP73" s="100">
        <v>11.959766</v>
      </c>
      <c r="BQ73" s="100">
        <v>11.573785000000001</v>
      </c>
      <c r="BR73" s="101"/>
      <c r="BS73" s="101"/>
    </row>
    <row r="74" spans="1:71" x14ac:dyDescent="0.2">
      <c r="A74" s="10" t="s">
        <v>244</v>
      </c>
      <c r="B74" s="26">
        <v>43220.759502314817</v>
      </c>
      <c r="C74" s="86" t="s">
        <v>9</v>
      </c>
      <c r="D74" s="28">
        <v>1.9363619999999999</v>
      </c>
      <c r="E74" s="28">
        <v>1.7832250000000007</v>
      </c>
      <c r="F74" s="28">
        <v>1.76498</v>
      </c>
      <c r="G74" s="29">
        <v>9.7101383585083134E-2</v>
      </c>
      <c r="H74" s="29">
        <v>8.5876431745853132E-2</v>
      </c>
      <c r="I74" s="86" t="s">
        <v>9</v>
      </c>
      <c r="J74" s="28">
        <v>-1.315463</v>
      </c>
      <c r="K74" s="28">
        <v>-1.1906919999999999</v>
      </c>
      <c r="L74" s="28">
        <v>-0.35571000000000003</v>
      </c>
      <c r="M74" s="29" t="s">
        <v>237</v>
      </c>
      <c r="N74" s="29" t="s">
        <v>237</v>
      </c>
      <c r="O74" s="87" t="s">
        <v>9</v>
      </c>
      <c r="P74" s="88">
        <v>-2.0014539999999998</v>
      </c>
      <c r="Q74" s="89">
        <v>-13.55264</v>
      </c>
      <c r="R74" s="89">
        <v>0.93874800000000003</v>
      </c>
      <c r="S74" s="29" t="s">
        <v>237</v>
      </c>
      <c r="T74" s="29" t="s">
        <v>237</v>
      </c>
      <c r="U74" s="98"/>
      <c r="V74" s="98"/>
      <c r="W74" s="98"/>
      <c r="X74" s="98"/>
      <c r="Y74" s="100">
        <v>308</v>
      </c>
      <c r="Z74" s="100">
        <v>7.1365740000000004</v>
      </c>
      <c r="AA74" s="100">
        <v>6.5517050000000001</v>
      </c>
      <c r="AB74" s="100">
        <v>1.804438</v>
      </c>
      <c r="AC74" s="100">
        <v>1.7839309999999999</v>
      </c>
      <c r="AD74" s="100">
        <v>4.2669740000000003</v>
      </c>
      <c r="AE74" s="100">
        <v>3.8287589999999998</v>
      </c>
      <c r="AF74" s="100">
        <v>1.199579</v>
      </c>
      <c r="AG74" s="100">
        <v>0.91702300000000003</v>
      </c>
      <c r="AH74" s="100">
        <v>1.2431559999999999</v>
      </c>
      <c r="AI74" s="100">
        <v>0.90721600000000002</v>
      </c>
      <c r="AJ74" s="100">
        <v>1.2966009999999999</v>
      </c>
      <c r="AK74" s="100">
        <v>-2.8395069999999998</v>
      </c>
      <c r="AL74" s="100">
        <v>-2.4303240000000002</v>
      </c>
      <c r="AM74" s="100">
        <v>-0.46681499999999998</v>
      </c>
      <c r="AN74" s="100">
        <v>-0.65135399999999999</v>
      </c>
      <c r="AO74" s="100">
        <v>-0.17494199999999999</v>
      </c>
      <c r="AP74" s="100">
        <v>-1.5463960000000001</v>
      </c>
      <c r="AQ74" s="100">
        <v>-1.5549139999999999</v>
      </c>
      <c r="AR74" s="100">
        <v>-2.1463719999999999</v>
      </c>
      <c r="AS74" s="100">
        <v>-1.965452</v>
      </c>
      <c r="AT74" s="100">
        <v>-0.49404799999999999</v>
      </c>
      <c r="AU74" s="100">
        <v>-0.41630400000000001</v>
      </c>
      <c r="AV74" s="100">
        <v>-0.79007799999999995</v>
      </c>
      <c r="AW74" s="100">
        <v>-0.56156399999999995</v>
      </c>
      <c r="AX74" s="100">
        <v>-3.8406000000000003E-2</v>
      </c>
      <c r="AY74" s="100">
        <v>-16.017590999999999</v>
      </c>
      <c r="AZ74" s="100">
        <v>20.496639999999999</v>
      </c>
      <c r="BA74" s="100">
        <v>4.8723429999999999</v>
      </c>
      <c r="BB74" s="100">
        <v>1.6881919999999999</v>
      </c>
      <c r="BC74" s="100">
        <v>16.008503999999999</v>
      </c>
      <c r="BD74" s="100">
        <v>-1.1308240000000001</v>
      </c>
      <c r="BE74" s="100">
        <v>-2.272875</v>
      </c>
      <c r="BF74" s="100">
        <v>-24.337842999999999</v>
      </c>
      <c r="BG74" s="100">
        <v>-12.856366</v>
      </c>
      <c r="BH74" s="100">
        <v>0.59438000000000002</v>
      </c>
      <c r="BI74" s="100">
        <v>4.9127099999999997</v>
      </c>
      <c r="BJ74" s="100">
        <v>-12.273275999999999</v>
      </c>
      <c r="BK74" s="100">
        <v>7.280996</v>
      </c>
      <c r="BL74" s="100">
        <v>309.02412900000002</v>
      </c>
      <c r="BM74" s="100">
        <v>309.95120100000003</v>
      </c>
      <c r="BN74" s="100">
        <v>308.80354</v>
      </c>
      <c r="BO74" s="100">
        <v>306.52453600000001</v>
      </c>
      <c r="BP74" s="100">
        <v>362.99947200000003</v>
      </c>
      <c r="BQ74" s="100">
        <v>361.00318099999998</v>
      </c>
      <c r="BR74" s="101"/>
      <c r="BS74" s="101"/>
    </row>
    <row r="75" spans="1:71" x14ac:dyDescent="0.2">
      <c r="A75" s="10" t="s">
        <v>245</v>
      </c>
      <c r="B75" s="26">
        <v>43220.759525462963</v>
      </c>
      <c r="C75" s="86" t="s">
        <v>9</v>
      </c>
      <c r="D75" s="28">
        <v>5.4592859999999996</v>
      </c>
      <c r="E75" s="28">
        <v>16.766632000000001</v>
      </c>
      <c r="F75" s="28">
        <v>4.0896280000000003</v>
      </c>
      <c r="G75" s="29">
        <v>0.33491016786856886</v>
      </c>
      <c r="H75" s="29">
        <v>-0.67439578801514821</v>
      </c>
      <c r="I75" s="86" t="s">
        <v>9</v>
      </c>
      <c r="J75" s="28">
        <v>-0.47044599999999998</v>
      </c>
      <c r="K75" s="28">
        <v>0.36493300000000006</v>
      </c>
      <c r="L75" s="28">
        <v>-0.48683799999999999</v>
      </c>
      <c r="M75" s="29" t="s">
        <v>237</v>
      </c>
      <c r="N75" s="29" t="s">
        <v>237</v>
      </c>
      <c r="O75" s="87" t="s">
        <v>9</v>
      </c>
      <c r="P75" s="88">
        <v>-1.213152</v>
      </c>
      <c r="Q75" s="89">
        <v>-1.7483099999999996</v>
      </c>
      <c r="R75" s="89">
        <v>-1.110914</v>
      </c>
      <c r="S75" s="29" t="s">
        <v>237</v>
      </c>
      <c r="T75" s="29" t="s">
        <v>237</v>
      </c>
      <c r="U75" s="98"/>
      <c r="V75" s="98"/>
      <c r="W75" s="98"/>
      <c r="X75" s="98"/>
      <c r="Y75" s="100">
        <v>36.450000000000003</v>
      </c>
      <c r="Z75" s="100">
        <v>34.709564</v>
      </c>
      <c r="AA75" s="100">
        <v>30.321252000000001</v>
      </c>
      <c r="AB75" s="100">
        <v>8.2184410000000003</v>
      </c>
      <c r="AC75" s="100">
        <v>5.6348630000000002</v>
      </c>
      <c r="AD75" s="100">
        <v>2.2775439999999998</v>
      </c>
      <c r="AE75" s="100">
        <v>2.5602960000000001</v>
      </c>
      <c r="AF75" s="100">
        <v>7.9263E-2</v>
      </c>
      <c r="AG75" s="100">
        <v>0.30082599999999998</v>
      </c>
      <c r="AH75" s="100">
        <v>0.43322100000000002</v>
      </c>
      <c r="AI75" s="100">
        <v>1.464234</v>
      </c>
      <c r="AJ75" s="100">
        <v>0.54764599999999997</v>
      </c>
      <c r="AK75" s="100">
        <v>-1.724877</v>
      </c>
      <c r="AL75" s="100">
        <v>-0.71955400000000003</v>
      </c>
      <c r="AM75" s="100">
        <v>-0.76274799999999998</v>
      </c>
      <c r="AN75" s="100">
        <v>-0.60269300000000003</v>
      </c>
      <c r="AO75" s="100">
        <v>-0.47777900000000001</v>
      </c>
      <c r="AP75" s="100">
        <v>0.118343</v>
      </c>
      <c r="AQ75" s="100">
        <v>-0.70418800000000004</v>
      </c>
      <c r="AR75" s="100">
        <v>-0.68037099999999995</v>
      </c>
      <c r="AS75" s="100">
        <v>0.34936400000000001</v>
      </c>
      <c r="AT75" s="100">
        <v>-4.8062000000000001E-2</v>
      </c>
      <c r="AU75" s="100">
        <v>0.22406899999999999</v>
      </c>
      <c r="AV75" s="100">
        <v>0.39846599999999999</v>
      </c>
      <c r="AW75" s="100">
        <v>-0.34100200000000003</v>
      </c>
      <c r="AX75" s="100">
        <v>-0.21746399999999999</v>
      </c>
      <c r="AY75" s="100">
        <v>-4.1316509999999997</v>
      </c>
      <c r="AZ75" s="100">
        <v>-3.4896639999999999</v>
      </c>
      <c r="BA75" s="100">
        <v>-0.41765799999999997</v>
      </c>
      <c r="BB75" s="100">
        <v>0.121918</v>
      </c>
      <c r="BC75" s="100">
        <v>-2.5477409999999998</v>
      </c>
      <c r="BD75" s="100">
        <v>1.338649</v>
      </c>
      <c r="BE75" s="100">
        <v>-1.8460160000000001</v>
      </c>
      <c r="BF75" s="100">
        <v>6.3704010000000002</v>
      </c>
      <c r="BG75" s="100">
        <v>9.7850850000000005</v>
      </c>
      <c r="BH75" s="100">
        <v>8.8323640000000001</v>
      </c>
      <c r="BI75" s="100">
        <v>7.2161629999999999</v>
      </c>
      <c r="BJ75" s="100">
        <v>7.9555949999999998</v>
      </c>
      <c r="BK75" s="100">
        <v>7.39316</v>
      </c>
      <c r="BL75" s="100">
        <v>37.456108999999998</v>
      </c>
      <c r="BM75" s="100">
        <v>36.302345000000003</v>
      </c>
      <c r="BN75" s="100">
        <v>36.824537999999997</v>
      </c>
      <c r="BO75" s="100">
        <v>34.834266</v>
      </c>
      <c r="BP75" s="100">
        <v>32.631203999999997</v>
      </c>
      <c r="BQ75" s="100">
        <v>31.182914</v>
      </c>
      <c r="BR75" s="101"/>
      <c r="BS75" s="101"/>
    </row>
    <row r="76" spans="1:71" x14ac:dyDescent="0.2">
      <c r="A76" s="10" t="s">
        <v>246</v>
      </c>
      <c r="B76" s="26">
        <v>43220.759525462963</v>
      </c>
      <c r="C76" s="86" t="s">
        <v>9</v>
      </c>
      <c r="D76" s="28">
        <v>21.070012999999999</v>
      </c>
      <c r="E76" s="28">
        <v>19.840713000000001</v>
      </c>
      <c r="F76" s="28">
        <v>19.064419999999998</v>
      </c>
      <c r="G76" s="29">
        <v>0.10520084009899078</v>
      </c>
      <c r="H76" s="29">
        <v>6.1958458851755882E-2</v>
      </c>
      <c r="I76" s="86" t="s">
        <v>9</v>
      </c>
      <c r="J76" s="28">
        <v>12.809474</v>
      </c>
      <c r="K76" s="28">
        <v>12.827557999999996</v>
      </c>
      <c r="L76" s="28">
        <v>12.660455000000001</v>
      </c>
      <c r="M76" s="29">
        <v>1.1770430051684544E-2</v>
      </c>
      <c r="N76" s="29">
        <v>-1.4097772935423025E-3</v>
      </c>
      <c r="O76" s="87" t="s">
        <v>9</v>
      </c>
      <c r="P76" s="88">
        <v>10.504977999999999</v>
      </c>
      <c r="Q76" s="89">
        <v>8.7287269999999992</v>
      </c>
      <c r="R76" s="89">
        <v>7.9420970000000004</v>
      </c>
      <c r="S76" s="29">
        <v>0.32269575654893146</v>
      </c>
      <c r="T76" s="29">
        <v>0.20349485096738618</v>
      </c>
      <c r="U76" s="98"/>
      <c r="V76" s="98"/>
      <c r="W76" s="98"/>
      <c r="X76" s="98"/>
      <c r="Y76" s="100">
        <v>261.87</v>
      </c>
      <c r="Z76" s="100">
        <v>73.119624999999999</v>
      </c>
      <c r="AA76" s="100">
        <v>50.895021</v>
      </c>
      <c r="AB76" s="100">
        <v>0</v>
      </c>
      <c r="AC76" s="100">
        <v>0</v>
      </c>
      <c r="AD76" s="100">
        <v>45.049123000000002</v>
      </c>
      <c r="AE76" s="100">
        <v>28.660800999999999</v>
      </c>
      <c r="AF76" s="100">
        <v>10.897732</v>
      </c>
      <c r="AG76" s="100">
        <v>0</v>
      </c>
      <c r="AH76" s="100">
        <v>0</v>
      </c>
      <c r="AI76" s="100">
        <v>12.420343000000001</v>
      </c>
      <c r="AJ76" s="100">
        <v>12.017747999999999</v>
      </c>
      <c r="AK76" s="100">
        <v>41.697294999999997</v>
      </c>
      <c r="AL76" s="100">
        <v>25.755566999999999</v>
      </c>
      <c r="AM76" s="100">
        <v>10.663448000000001</v>
      </c>
      <c r="AN76" s="100">
        <v>0</v>
      </c>
      <c r="AO76" s="100">
        <v>0</v>
      </c>
      <c r="AP76" s="100">
        <v>11.498977</v>
      </c>
      <c r="AQ76" s="100">
        <v>11.213583</v>
      </c>
      <c r="AR76" s="100">
        <v>48.571385999999997</v>
      </c>
      <c r="AS76" s="100">
        <v>30.578066</v>
      </c>
      <c r="AT76" s="100">
        <v>0</v>
      </c>
      <c r="AU76" s="100">
        <v>0</v>
      </c>
      <c r="AV76" s="100">
        <v>9.8405539999999991</v>
      </c>
      <c r="AW76" s="100">
        <v>0</v>
      </c>
      <c r="AX76" s="100">
        <v>0</v>
      </c>
      <c r="AY76" s="100">
        <v>31.780619999999999</v>
      </c>
      <c r="AZ76" s="100">
        <v>20.309455</v>
      </c>
      <c r="BA76" s="100">
        <v>0</v>
      </c>
      <c r="BB76" s="100">
        <v>0</v>
      </c>
      <c r="BC76" s="100">
        <v>6.8485529999999999</v>
      </c>
      <c r="BD76" s="100">
        <v>0</v>
      </c>
      <c r="BE76" s="100">
        <v>0</v>
      </c>
      <c r="BF76" s="100">
        <v>8.5573409999999992</v>
      </c>
      <c r="BG76" s="100">
        <v>0</v>
      </c>
      <c r="BH76" s="100">
        <v>0</v>
      </c>
      <c r="BI76" s="100">
        <v>26.601106999999999</v>
      </c>
      <c r="BJ76" s="100">
        <v>25.380834</v>
      </c>
      <c r="BK76" s="100">
        <v>-47.328749000000002</v>
      </c>
      <c r="BL76" s="100">
        <v>53.338723999999999</v>
      </c>
      <c r="BM76" s="100">
        <v>0</v>
      </c>
      <c r="BN76" s="100">
        <v>0</v>
      </c>
      <c r="BO76" s="100">
        <v>56.957414</v>
      </c>
      <c r="BP76" s="100">
        <v>65.587586999999999</v>
      </c>
      <c r="BQ76" s="100">
        <v>76.707335999999998</v>
      </c>
      <c r="BR76" s="101"/>
      <c r="BS76" s="101"/>
    </row>
    <row r="77" spans="1:71" x14ac:dyDescent="0.2">
      <c r="A77" s="10" t="s">
        <v>247</v>
      </c>
      <c r="B77" s="26">
        <v>43220.759942129633</v>
      </c>
      <c r="C77" s="86" t="s">
        <v>9</v>
      </c>
      <c r="D77" s="28">
        <v>12.334747999999999</v>
      </c>
      <c r="E77" s="28">
        <v>23.345490999999996</v>
      </c>
      <c r="F77" s="28">
        <v>7.1974280000000004</v>
      </c>
      <c r="G77" s="29">
        <v>0.71377164175869479</v>
      </c>
      <c r="H77" s="29">
        <v>-0.47164323937329045</v>
      </c>
      <c r="I77" s="86" t="s">
        <v>9</v>
      </c>
      <c r="J77" s="28">
        <v>0.25326199999999999</v>
      </c>
      <c r="K77" s="28">
        <v>3.1158939999999999</v>
      </c>
      <c r="L77" s="28">
        <v>-0.33401999999999998</v>
      </c>
      <c r="M77" s="29" t="s">
        <v>237</v>
      </c>
      <c r="N77" s="29">
        <v>-0.91871931458515599</v>
      </c>
      <c r="O77" s="87" t="s">
        <v>9</v>
      </c>
      <c r="P77" s="88">
        <v>0.241118</v>
      </c>
      <c r="Q77" s="89">
        <v>1.276011</v>
      </c>
      <c r="R77" s="89">
        <v>-0.26975399999999999</v>
      </c>
      <c r="S77" s="29" t="s">
        <v>237</v>
      </c>
      <c r="T77" s="29">
        <v>-0.81103767914226443</v>
      </c>
      <c r="U77" s="98"/>
      <c r="V77" s="98"/>
      <c r="W77" s="98"/>
      <c r="X77" s="98"/>
      <c r="Y77" s="100">
        <v>18.64725</v>
      </c>
      <c r="Z77" s="100">
        <v>49.512262999999997</v>
      </c>
      <c r="AA77" s="100">
        <v>40.174179000000002</v>
      </c>
      <c r="AB77" s="100">
        <v>8.7369909999999997</v>
      </c>
      <c r="AC77" s="100">
        <v>10.232353</v>
      </c>
      <c r="AD77" s="100">
        <v>6.4350509999999996</v>
      </c>
      <c r="AE77" s="100">
        <v>5.5356420000000002</v>
      </c>
      <c r="AF77" s="100">
        <v>0.76639400000000002</v>
      </c>
      <c r="AG77" s="100">
        <v>0.89352600000000004</v>
      </c>
      <c r="AH77" s="100">
        <v>0.426259</v>
      </c>
      <c r="AI77" s="100">
        <v>4.3488720000000001</v>
      </c>
      <c r="AJ77" s="100">
        <v>1.4994270000000001</v>
      </c>
      <c r="AK77" s="100">
        <v>1.781374</v>
      </c>
      <c r="AL77" s="100">
        <v>0.75213200000000002</v>
      </c>
      <c r="AM77" s="100">
        <v>-0.38924999999999998</v>
      </c>
      <c r="AN77" s="100">
        <v>-0.24611</v>
      </c>
      <c r="AO77" s="100">
        <v>-0.64129000000000003</v>
      </c>
      <c r="AP77" s="100">
        <v>3.0580240000000001</v>
      </c>
      <c r="AQ77" s="100">
        <v>0.200409</v>
      </c>
      <c r="AR77" s="100">
        <v>2.0096859999999999</v>
      </c>
      <c r="AS77" s="100">
        <v>0.97028199999999998</v>
      </c>
      <c r="AT77" s="100">
        <v>0.245555</v>
      </c>
      <c r="AU77" s="100">
        <v>0.12119099999999999</v>
      </c>
      <c r="AV77" s="100">
        <v>0.53833299999999995</v>
      </c>
      <c r="AW77" s="100">
        <v>-0.191584</v>
      </c>
      <c r="AX77" s="100">
        <v>-0.58060400000000001</v>
      </c>
      <c r="AY77" s="100">
        <v>5.2155E-2</v>
      </c>
      <c r="AZ77" s="100">
        <v>0.33787200000000001</v>
      </c>
      <c r="BA77" s="100">
        <v>-2.8669E-2</v>
      </c>
      <c r="BB77" s="100">
        <v>0.17518900000000001</v>
      </c>
      <c r="BC77" s="100">
        <v>0.10382</v>
      </c>
      <c r="BD77" s="100">
        <v>-0.87248899999999996</v>
      </c>
      <c r="BE77" s="100">
        <v>-8.1613000000000005E-2</v>
      </c>
      <c r="BF77" s="100">
        <v>2.9222299999999999</v>
      </c>
      <c r="BG77" s="100">
        <v>3.7227299999999999</v>
      </c>
      <c r="BH77" s="100">
        <v>3.3327200000000001</v>
      </c>
      <c r="BI77" s="100">
        <v>2.4813429999999999</v>
      </c>
      <c r="BJ77" s="100">
        <v>1.8976139999999999</v>
      </c>
      <c r="BK77" s="100">
        <v>3.7294960000000001</v>
      </c>
      <c r="BL77" s="100">
        <v>22.233042000000001</v>
      </c>
      <c r="BM77" s="100">
        <v>21.962374000000001</v>
      </c>
      <c r="BN77" s="100">
        <v>21.088797</v>
      </c>
      <c r="BO77" s="100">
        <v>21.004921</v>
      </c>
      <c r="BP77" s="100">
        <v>22.282734000000001</v>
      </c>
      <c r="BQ77" s="100">
        <v>22.521409999999999</v>
      </c>
      <c r="BR77" s="101"/>
      <c r="BS77" s="101"/>
    </row>
    <row r="78" spans="1:71" x14ac:dyDescent="0.2">
      <c r="A78" s="10" t="s">
        <v>248</v>
      </c>
      <c r="B78" s="26">
        <v>43220.759988425925</v>
      </c>
      <c r="C78" s="86" t="s">
        <v>9</v>
      </c>
      <c r="D78" s="28">
        <v>68.821644000000006</v>
      </c>
      <c r="E78" s="28">
        <v>62.769721000000004</v>
      </c>
      <c r="F78" s="28">
        <v>49.511947999999997</v>
      </c>
      <c r="G78" s="29">
        <v>0.39000073275242597</v>
      </c>
      <c r="H78" s="29">
        <v>9.6414686947549066E-2</v>
      </c>
      <c r="I78" s="86" t="s">
        <v>9</v>
      </c>
      <c r="J78" s="28">
        <v>6.3645829999999997</v>
      </c>
      <c r="K78" s="28">
        <v>7.4151699999999998</v>
      </c>
      <c r="L78" s="28">
        <v>9.7161109999999997</v>
      </c>
      <c r="M78" s="29">
        <v>-0.34494542106404513</v>
      </c>
      <c r="N78" s="29">
        <v>-0.1416807706364116</v>
      </c>
      <c r="O78" s="87" t="s">
        <v>9</v>
      </c>
      <c r="P78" s="88">
        <v>5.3983249999999998</v>
      </c>
      <c r="Q78" s="89">
        <v>8.1394679999999973</v>
      </c>
      <c r="R78" s="89">
        <v>8.1066210000000005</v>
      </c>
      <c r="S78" s="29">
        <v>-0.33408444776189739</v>
      </c>
      <c r="T78" s="29">
        <v>-0.33677176444455559</v>
      </c>
      <c r="U78" s="98"/>
      <c r="V78" s="98"/>
      <c r="W78" s="98"/>
      <c r="X78" s="98"/>
      <c r="Y78" s="100">
        <v>162.75</v>
      </c>
      <c r="Z78" s="100">
        <v>235.73282499999999</v>
      </c>
      <c r="AA78" s="100">
        <v>176.747377</v>
      </c>
      <c r="AB78" s="100">
        <v>63.716932999999997</v>
      </c>
      <c r="AC78" s="100">
        <v>59.734223</v>
      </c>
      <c r="AD78" s="100">
        <v>39.848770999999999</v>
      </c>
      <c r="AE78" s="100">
        <v>33.697167999999998</v>
      </c>
      <c r="AF78" s="100">
        <v>10.607184</v>
      </c>
      <c r="AG78" s="100">
        <v>9.3461239999999997</v>
      </c>
      <c r="AH78" s="100">
        <v>11.169364</v>
      </c>
      <c r="AI78" s="100">
        <v>8.9083430000000003</v>
      </c>
      <c r="AJ78" s="100">
        <v>6.6529569999999998</v>
      </c>
      <c r="AK78" s="100">
        <v>27.873298999999999</v>
      </c>
      <c r="AL78" s="100">
        <v>22.774581999999999</v>
      </c>
      <c r="AM78" s="100">
        <v>8.1501049999999999</v>
      </c>
      <c r="AN78" s="100">
        <v>6.0408759999999999</v>
      </c>
      <c r="AO78" s="100">
        <v>7.9002049999999997</v>
      </c>
      <c r="AP78" s="100">
        <v>5.9643569999999997</v>
      </c>
      <c r="AQ78" s="100">
        <v>3.5330240000000002</v>
      </c>
      <c r="AR78" s="100">
        <v>33.684092</v>
      </c>
      <c r="AS78" s="100">
        <v>29.112818000000001</v>
      </c>
      <c r="AT78" s="100">
        <v>7.8170999999999999</v>
      </c>
      <c r="AU78" s="100">
        <v>7.7405749999999998</v>
      </c>
      <c r="AV78" s="100">
        <v>9.4019169999999992</v>
      </c>
      <c r="AW78" s="100">
        <v>7.3336870000000003</v>
      </c>
      <c r="AX78" s="100">
        <v>9.2191240000000008</v>
      </c>
      <c r="AY78" s="100">
        <v>27.282392999999999</v>
      </c>
      <c r="AZ78" s="100">
        <v>26.454865999999999</v>
      </c>
      <c r="BA78" s="100">
        <v>5.8238279999999998</v>
      </c>
      <c r="BB78" s="100">
        <v>5.4819380000000004</v>
      </c>
      <c r="BC78" s="100">
        <v>13.195627</v>
      </c>
      <c r="BD78" s="100">
        <v>4.4444229999999996</v>
      </c>
      <c r="BE78" s="100">
        <v>6.5918809999999999</v>
      </c>
      <c r="BF78" s="100">
        <v>-43.549340000000001</v>
      </c>
      <c r="BG78" s="100">
        <v>-40.499364</v>
      </c>
      <c r="BH78" s="100">
        <v>-3.6233059999999999</v>
      </c>
      <c r="BI78" s="100">
        <v>16.722491999999999</v>
      </c>
      <c r="BJ78" s="100">
        <v>-43.941288</v>
      </c>
      <c r="BK78" s="100">
        <v>-33.528635999999999</v>
      </c>
      <c r="BL78" s="100">
        <v>123.354637</v>
      </c>
      <c r="BM78" s="100">
        <v>131.54499300000001</v>
      </c>
      <c r="BN78" s="100">
        <v>113.29521</v>
      </c>
      <c r="BO78" s="100">
        <v>120.020228</v>
      </c>
      <c r="BP78" s="100">
        <v>128.19067000000001</v>
      </c>
      <c r="BQ78" s="100">
        <v>109.587778</v>
      </c>
      <c r="BR78" s="101"/>
      <c r="BS78" s="101"/>
    </row>
    <row r="79" spans="1:71" x14ac:dyDescent="0.2">
      <c r="A79" s="10" t="s">
        <v>249</v>
      </c>
      <c r="B79" s="26">
        <v>43220.760474537034</v>
      </c>
      <c r="C79" s="86" t="s">
        <v>9</v>
      </c>
      <c r="D79" s="28">
        <v>5.9644589999999997</v>
      </c>
      <c r="E79" s="28">
        <v>5.0328900000000001</v>
      </c>
      <c r="F79" s="28">
        <v>5.0833279999999998</v>
      </c>
      <c r="G79" s="29">
        <v>0.17333742776385863</v>
      </c>
      <c r="H79" s="29">
        <v>0.18509623695332089</v>
      </c>
      <c r="I79" s="86" t="s">
        <v>9</v>
      </c>
      <c r="J79" s="28">
        <v>3.0528770000000001</v>
      </c>
      <c r="K79" s="28">
        <v>2.1446859999999992</v>
      </c>
      <c r="L79" s="28">
        <v>2.1639810000000002</v>
      </c>
      <c r="M79" s="29">
        <v>0.41076885610363489</v>
      </c>
      <c r="N79" s="29">
        <v>0.4234610567700825</v>
      </c>
      <c r="O79" s="87" t="s">
        <v>9</v>
      </c>
      <c r="P79" s="88">
        <v>-21.072033000000001</v>
      </c>
      <c r="Q79" s="89">
        <v>6.6911929999999984</v>
      </c>
      <c r="R79" s="89">
        <v>-12.504314000000001</v>
      </c>
      <c r="S79" s="29" t="s">
        <v>237</v>
      </c>
      <c r="T79" s="29" t="s">
        <v>237</v>
      </c>
      <c r="U79" s="98"/>
      <c r="V79" s="98"/>
      <c r="W79" s="98"/>
      <c r="X79" s="98"/>
      <c r="Y79" s="100">
        <v>96</v>
      </c>
      <c r="Z79" s="100">
        <v>19.587548999999999</v>
      </c>
      <c r="AA79" s="100">
        <v>17.631101999999998</v>
      </c>
      <c r="AB79" s="100">
        <v>4.6812180000000003</v>
      </c>
      <c r="AC79" s="100">
        <v>4.7901129999999998</v>
      </c>
      <c r="AD79" s="100">
        <v>12.49911</v>
      </c>
      <c r="AE79" s="100">
        <v>11.009119999999999</v>
      </c>
      <c r="AF79" s="100">
        <v>3.456175</v>
      </c>
      <c r="AG79" s="100">
        <v>2.823356</v>
      </c>
      <c r="AH79" s="100">
        <v>3.2599930000000001</v>
      </c>
      <c r="AI79" s="100">
        <v>2.9595859999999998</v>
      </c>
      <c r="AJ79" s="100">
        <v>4.2230480000000004</v>
      </c>
      <c r="AK79" s="100">
        <v>8.9139140000000001</v>
      </c>
      <c r="AL79" s="100">
        <v>7.36273</v>
      </c>
      <c r="AM79" s="100">
        <v>2.144161</v>
      </c>
      <c r="AN79" s="100">
        <v>2.0742579999999999</v>
      </c>
      <c r="AO79" s="100">
        <v>2.5633300000000001</v>
      </c>
      <c r="AP79" s="100">
        <v>2.1321650000000001</v>
      </c>
      <c r="AQ79" s="100">
        <v>3.0296159999999999</v>
      </c>
      <c r="AR79" s="100">
        <v>8.9896899999999995</v>
      </c>
      <c r="AS79" s="100">
        <v>7.4209059999999996</v>
      </c>
      <c r="AT79" s="100">
        <v>1.905826</v>
      </c>
      <c r="AU79" s="100">
        <v>1.8977710000000001</v>
      </c>
      <c r="AV79" s="100">
        <v>1.60849</v>
      </c>
      <c r="AW79" s="100">
        <v>2.0961180000000001</v>
      </c>
      <c r="AX79" s="100">
        <v>2.584905</v>
      </c>
      <c r="AY79" s="100">
        <v>-22.672732</v>
      </c>
      <c r="AZ79" s="100">
        <v>-26.64507</v>
      </c>
      <c r="BA79" s="100">
        <v>-1.1713</v>
      </c>
      <c r="BB79" s="100">
        <v>-13.643668</v>
      </c>
      <c r="BC79" s="100">
        <v>-9.6443250000000003</v>
      </c>
      <c r="BD79" s="100">
        <v>-5.1657770000000003</v>
      </c>
      <c r="BE79" s="100">
        <v>-11.693834000000001</v>
      </c>
      <c r="BF79" s="100">
        <v>230.387427</v>
      </c>
      <c r="BG79" s="100">
        <v>242.529729</v>
      </c>
      <c r="BH79" s="100">
        <v>246.80788100000001</v>
      </c>
      <c r="BI79" s="100">
        <v>257.50331999999997</v>
      </c>
      <c r="BJ79" s="100">
        <v>277.67017399999997</v>
      </c>
      <c r="BK79" s="100">
        <v>298.19703199999998</v>
      </c>
      <c r="BL79" s="100">
        <v>192.89953199999999</v>
      </c>
      <c r="BM79" s="100">
        <v>180.395218</v>
      </c>
      <c r="BN79" s="100">
        <v>175.22944100000001</v>
      </c>
      <c r="BO79" s="100">
        <v>163.535607</v>
      </c>
      <c r="BP79" s="100">
        <v>170.243177</v>
      </c>
      <c r="BQ79" s="100">
        <v>149.175668</v>
      </c>
      <c r="BR79" s="101"/>
      <c r="BS79" s="101"/>
    </row>
    <row r="80" spans="1:71" x14ac:dyDescent="0.2">
      <c r="A80" s="10" t="s">
        <v>250</v>
      </c>
      <c r="B80" s="26">
        <v>43220.760763888888</v>
      </c>
      <c r="C80" s="86" t="s">
        <v>9</v>
      </c>
      <c r="D80" s="28">
        <v>80.704594</v>
      </c>
      <c r="E80" s="28">
        <v>80.384580999999997</v>
      </c>
      <c r="F80" s="28">
        <v>67.391927999999993</v>
      </c>
      <c r="G80" s="29">
        <v>0.19754095772419533</v>
      </c>
      <c r="H80" s="29">
        <v>3.9810246693952056E-3</v>
      </c>
      <c r="I80" s="86" t="s">
        <v>9</v>
      </c>
      <c r="J80" s="28">
        <v>6.1188289999999999</v>
      </c>
      <c r="K80" s="28">
        <v>4.9842919999999999</v>
      </c>
      <c r="L80" s="28">
        <v>2.8791690000000001</v>
      </c>
      <c r="M80" s="29">
        <v>1.1252066134360295</v>
      </c>
      <c r="N80" s="29">
        <v>0.22762249884236319</v>
      </c>
      <c r="O80" s="87" t="s">
        <v>9</v>
      </c>
      <c r="P80" s="88">
        <v>0.70772299999999999</v>
      </c>
      <c r="Q80" s="89">
        <v>1.1450119999999999</v>
      </c>
      <c r="R80" s="89">
        <v>2.1258530000000002</v>
      </c>
      <c r="S80" s="29">
        <v>-0.6670875173400983</v>
      </c>
      <c r="T80" s="29">
        <v>-0.38190778786597868</v>
      </c>
      <c r="U80" s="98"/>
      <c r="V80" s="98"/>
      <c r="W80" s="98"/>
      <c r="X80" s="98"/>
      <c r="Y80" s="100">
        <v>45.521999999999998</v>
      </c>
      <c r="Z80" s="100">
        <v>241.45196899999999</v>
      </c>
      <c r="AA80" s="100">
        <v>209.292934</v>
      </c>
      <c r="AB80" s="100">
        <v>34.256295000000001</v>
      </c>
      <c r="AC80" s="100">
        <v>59.419165</v>
      </c>
      <c r="AD80" s="100">
        <v>21.793928999999999</v>
      </c>
      <c r="AE80" s="100">
        <v>18.374638999999998</v>
      </c>
      <c r="AF80" s="100">
        <v>6.6061449999999997</v>
      </c>
      <c r="AG80" s="100">
        <v>3.5696080000000001</v>
      </c>
      <c r="AH80" s="100">
        <v>3.4291589999999998</v>
      </c>
      <c r="AI80" s="100">
        <v>8.1890169999999998</v>
      </c>
      <c r="AJ80" s="100">
        <v>9.2810799999999993</v>
      </c>
      <c r="AK80" s="100">
        <v>8.6880380000000006</v>
      </c>
      <c r="AL80" s="100">
        <v>5.4431430000000001</v>
      </c>
      <c r="AM80" s="100">
        <v>2.747849</v>
      </c>
      <c r="AN80" s="100">
        <v>1.2226049999999999</v>
      </c>
      <c r="AO80" s="100">
        <v>-9.1947000000000001E-2</v>
      </c>
      <c r="AP80" s="100">
        <v>4.8827109999999996</v>
      </c>
      <c r="AQ80" s="100">
        <v>5.9968750000000002</v>
      </c>
      <c r="AR80" s="100">
        <v>9.1593599999999995</v>
      </c>
      <c r="AS80" s="100">
        <v>5.71624</v>
      </c>
      <c r="AT80" s="100">
        <v>-0.58586300000000002</v>
      </c>
      <c r="AU80" s="100">
        <v>1.2569509999999999</v>
      </c>
      <c r="AV80" s="100">
        <v>5.4184000000000003E-2</v>
      </c>
      <c r="AW80" s="100">
        <v>1.2611429999999999</v>
      </c>
      <c r="AX80" s="100">
        <v>3.4756000000000002E-2</v>
      </c>
      <c r="AY80" s="100">
        <v>0.72326900000000005</v>
      </c>
      <c r="AZ80" s="100">
        <v>3.8064870000000002</v>
      </c>
      <c r="BA80" s="100">
        <v>0.52564699999999998</v>
      </c>
      <c r="BB80" s="100">
        <v>6.2605999999999995E-2</v>
      </c>
      <c r="BC80" s="100">
        <v>0.289468</v>
      </c>
      <c r="BD80" s="100">
        <v>-2.9718810000000002</v>
      </c>
      <c r="BE80" s="100">
        <v>0.71200200000000002</v>
      </c>
      <c r="BF80" s="100">
        <v>60.626426000000002</v>
      </c>
      <c r="BG80" s="100">
        <v>65.688148999999996</v>
      </c>
      <c r="BH80" s="100">
        <v>98.155185000000003</v>
      </c>
      <c r="BI80" s="100">
        <v>106.1747</v>
      </c>
      <c r="BJ80" s="100">
        <v>101.63439200000001</v>
      </c>
      <c r="BK80" s="100">
        <v>99.052943999999997</v>
      </c>
      <c r="BL80" s="100">
        <v>44.384109000000002</v>
      </c>
      <c r="BM80" s="100">
        <v>44.810057</v>
      </c>
      <c r="BN80" s="100">
        <v>43.337401999999997</v>
      </c>
      <c r="BO80" s="100">
        <v>44.035401999999998</v>
      </c>
      <c r="BP80" s="100">
        <v>43.324800000000003</v>
      </c>
      <c r="BQ80" s="100">
        <v>44.033816000000002</v>
      </c>
      <c r="BR80" s="101"/>
      <c r="BS80" s="101"/>
    </row>
    <row r="81" spans="1:71" x14ac:dyDescent="0.2">
      <c r="A81" s="10" t="s">
        <v>43</v>
      </c>
      <c r="B81" s="26">
        <v>43220.761643518519</v>
      </c>
      <c r="C81" s="86" t="s">
        <v>146</v>
      </c>
      <c r="D81" s="28">
        <v>160.252645</v>
      </c>
      <c r="E81" s="28">
        <v>137.87664899999999</v>
      </c>
      <c r="F81" s="28">
        <v>196.49247199999999</v>
      </c>
      <c r="G81" s="29">
        <v>-0.18443366624244006</v>
      </c>
      <c r="H81" s="29">
        <v>0.16228996107963156</v>
      </c>
      <c r="I81" s="86" t="s">
        <v>146</v>
      </c>
      <c r="J81" s="28">
        <v>23.443747999999999</v>
      </c>
      <c r="K81" s="28">
        <v>28.924511999999993</v>
      </c>
      <c r="L81" s="28">
        <v>47.851709</v>
      </c>
      <c r="M81" s="29">
        <v>-0.51007501111402309</v>
      </c>
      <c r="N81" s="29">
        <v>-0.18948509831384519</v>
      </c>
      <c r="O81" s="87" t="s">
        <v>146</v>
      </c>
      <c r="P81" s="88">
        <v>-22.737517</v>
      </c>
      <c r="Q81" s="89">
        <v>6.588966000000001</v>
      </c>
      <c r="R81" s="89">
        <v>7.4908000000000001</v>
      </c>
      <c r="S81" s="29" t="s">
        <v>237</v>
      </c>
      <c r="T81" s="29" t="s">
        <v>237</v>
      </c>
      <c r="U81" s="98"/>
      <c r="V81" s="98"/>
      <c r="W81" s="98"/>
      <c r="X81" s="98"/>
      <c r="Y81" s="100">
        <v>335.7</v>
      </c>
      <c r="Z81" s="100">
        <v>519.579071</v>
      </c>
      <c r="AA81" s="100">
        <v>498.836412</v>
      </c>
      <c r="AB81" s="100">
        <v>74.143902999999995</v>
      </c>
      <c r="AC81" s="100">
        <v>111.066047</v>
      </c>
      <c r="AD81" s="100">
        <v>104.371916</v>
      </c>
      <c r="AE81" s="100">
        <v>71.975167999999996</v>
      </c>
      <c r="AF81" s="100">
        <v>50.273145999999997</v>
      </c>
      <c r="AG81" s="100">
        <v>4.0181259999999996</v>
      </c>
      <c r="AH81" s="100">
        <v>23.557171</v>
      </c>
      <c r="AI81" s="100">
        <v>26.523472999999999</v>
      </c>
      <c r="AJ81" s="100">
        <v>25.903589</v>
      </c>
      <c r="AK81" s="100">
        <v>63.864384000000001</v>
      </c>
      <c r="AL81" s="100">
        <v>31.687014999999999</v>
      </c>
      <c r="AM81" s="100">
        <v>37.535004000000001</v>
      </c>
      <c r="AN81" s="100">
        <v>-4.5664790000000002</v>
      </c>
      <c r="AO81" s="100">
        <v>13.069642</v>
      </c>
      <c r="AP81" s="100">
        <v>17.826217</v>
      </c>
      <c r="AQ81" s="100">
        <v>12.280034000000001</v>
      </c>
      <c r="AR81" s="100">
        <v>106.16515</v>
      </c>
      <c r="AS81" s="100">
        <v>70.880033999999995</v>
      </c>
      <c r="AT81" s="100">
        <v>8.5004170000000006</v>
      </c>
      <c r="AU81" s="100">
        <v>5.8102080000000003</v>
      </c>
      <c r="AV81" s="100">
        <v>8.7473460000000003</v>
      </c>
      <c r="AW81" s="100">
        <v>5.7493290000000004</v>
      </c>
      <c r="AX81" s="100">
        <v>23.639600000000002</v>
      </c>
      <c r="AY81" s="100">
        <v>-10.210831000000001</v>
      </c>
      <c r="AZ81" s="100">
        <v>-37.585667000000001</v>
      </c>
      <c r="BA81" s="100">
        <v>-3.1562779999999999</v>
      </c>
      <c r="BB81" s="100">
        <v>-9.7018050000000002</v>
      </c>
      <c r="BC81" s="100">
        <v>-39.447183000000003</v>
      </c>
      <c r="BD81" s="100">
        <v>-14.862603999999999</v>
      </c>
      <c r="BE81" s="100">
        <v>-9.4279930000000007</v>
      </c>
      <c r="BF81" s="100">
        <v>362.61926499999998</v>
      </c>
      <c r="BG81" s="100">
        <v>309.299755</v>
      </c>
      <c r="BH81" s="100">
        <v>341.19228700000002</v>
      </c>
      <c r="BI81" s="100">
        <v>370.69323100000003</v>
      </c>
      <c r="BJ81" s="100">
        <v>381.918409</v>
      </c>
      <c r="BK81" s="100">
        <v>397.49794700000001</v>
      </c>
      <c r="BL81" s="100">
        <v>484.93853999999999</v>
      </c>
      <c r="BM81" s="100">
        <v>491.74049600000001</v>
      </c>
      <c r="BN81" s="100">
        <v>477.007406</v>
      </c>
      <c r="BO81" s="100">
        <v>467.37512800000002</v>
      </c>
      <c r="BP81" s="100">
        <v>473.707112</v>
      </c>
      <c r="BQ81" s="100">
        <v>450.42961300000002</v>
      </c>
      <c r="BR81" s="101"/>
      <c r="BS81" s="101"/>
    </row>
    <row r="82" spans="1:71" x14ac:dyDescent="0.2">
      <c r="A82" s="10" t="s">
        <v>251</v>
      </c>
      <c r="B82" s="26">
        <v>43220.762013888889</v>
      </c>
      <c r="C82" s="86" t="s">
        <v>9</v>
      </c>
      <c r="D82" s="28">
        <v>0.88705400000000001</v>
      </c>
      <c r="E82" s="28">
        <v>0.93108900000000006</v>
      </c>
      <c r="F82" s="28">
        <v>0.70933999999999997</v>
      </c>
      <c r="G82" s="29">
        <v>0.25053429948966643</v>
      </c>
      <c r="H82" s="29">
        <v>-4.7294082520575431E-2</v>
      </c>
      <c r="I82" s="86" t="s">
        <v>9</v>
      </c>
      <c r="J82" s="28">
        <v>0.39216299999999998</v>
      </c>
      <c r="K82" s="28">
        <v>0.36358900000000005</v>
      </c>
      <c r="L82" s="28">
        <v>0.19498799999999999</v>
      </c>
      <c r="M82" s="29">
        <v>1.0112160748353745</v>
      </c>
      <c r="N82" s="29">
        <v>7.8588736182887642E-2</v>
      </c>
      <c r="O82" s="87" t="s">
        <v>9</v>
      </c>
      <c r="P82" s="88">
        <v>-1.0640050000000001</v>
      </c>
      <c r="Q82" s="89">
        <v>3.9241220000000001</v>
      </c>
      <c r="R82" s="89">
        <v>-0.71552000000000004</v>
      </c>
      <c r="S82" s="29" t="s">
        <v>237</v>
      </c>
      <c r="T82" s="29" t="s">
        <v>237</v>
      </c>
      <c r="U82" s="98"/>
      <c r="V82" s="98"/>
      <c r="W82" s="98"/>
      <c r="X82" s="98"/>
      <c r="Y82" s="100">
        <v>86.212500000000006</v>
      </c>
      <c r="Z82" s="100">
        <v>3.3538160000000001</v>
      </c>
      <c r="AA82" s="100">
        <v>2.46801</v>
      </c>
      <c r="AB82" s="100">
        <v>0.83599599999999996</v>
      </c>
      <c r="AC82" s="100">
        <v>0.87739100000000003</v>
      </c>
      <c r="AD82" s="100">
        <v>3.119748</v>
      </c>
      <c r="AE82" s="100">
        <v>2.1332580000000001</v>
      </c>
      <c r="AF82" s="100">
        <v>0.63623600000000002</v>
      </c>
      <c r="AG82" s="100">
        <v>0.73736400000000002</v>
      </c>
      <c r="AH82" s="100">
        <v>0.87301300000000004</v>
      </c>
      <c r="AI82" s="100">
        <v>0.87313499999999999</v>
      </c>
      <c r="AJ82" s="100">
        <v>0.88284099999999999</v>
      </c>
      <c r="AK82" s="100">
        <v>1.2071750000000001</v>
      </c>
      <c r="AL82" s="100">
        <v>0.462561</v>
      </c>
      <c r="AM82" s="100">
        <v>0.18973599999999999</v>
      </c>
      <c r="AN82" s="100">
        <v>0.31717899999999999</v>
      </c>
      <c r="AO82" s="100">
        <v>0.342391</v>
      </c>
      <c r="AP82" s="100">
        <v>0.35786899999999999</v>
      </c>
      <c r="AQ82" s="100">
        <v>0.38652700000000001</v>
      </c>
      <c r="AR82" s="100">
        <v>1.228882</v>
      </c>
      <c r="AS82" s="100">
        <v>0.48366999999999999</v>
      </c>
      <c r="AT82" s="100">
        <v>0.454405</v>
      </c>
      <c r="AU82" s="100">
        <v>0.12760299999999999</v>
      </c>
      <c r="AV82" s="100">
        <v>0.205737</v>
      </c>
      <c r="AW82" s="100">
        <v>0.32301400000000002</v>
      </c>
      <c r="AX82" s="100">
        <v>0.34729100000000002</v>
      </c>
      <c r="AY82" s="100">
        <v>2.3859900000000001</v>
      </c>
      <c r="AZ82" s="100">
        <v>4.3541540000000003</v>
      </c>
      <c r="BA82" s="100">
        <v>0.51863800000000004</v>
      </c>
      <c r="BB82" s="100">
        <v>-0.91796500000000003</v>
      </c>
      <c r="BC82" s="100">
        <v>5.7321540000000004</v>
      </c>
      <c r="BD82" s="100">
        <v>-0.29585899999999998</v>
      </c>
      <c r="BE82" s="100">
        <v>-0.52675300000000003</v>
      </c>
      <c r="BF82" s="100">
        <v>21.055983999999999</v>
      </c>
      <c r="BG82" s="100">
        <v>22.05686</v>
      </c>
      <c r="BH82" s="100">
        <v>23.202566000000001</v>
      </c>
      <c r="BI82" s="100">
        <v>23.814278000000002</v>
      </c>
      <c r="BJ82" s="100">
        <v>25.783806999999999</v>
      </c>
      <c r="BK82" s="100">
        <v>28.48272</v>
      </c>
      <c r="BL82" s="100">
        <v>39.642865</v>
      </c>
      <c r="BM82" s="100">
        <v>38.927345000000003</v>
      </c>
      <c r="BN82" s="100">
        <v>38.631486000000002</v>
      </c>
      <c r="BO82" s="100">
        <v>38.104733000000003</v>
      </c>
      <c r="BP82" s="100">
        <v>42.028855</v>
      </c>
      <c r="BQ82" s="100">
        <v>40.964849999999998</v>
      </c>
      <c r="BR82" s="101"/>
      <c r="BS82" s="101"/>
    </row>
    <row r="83" spans="1:71" x14ac:dyDescent="0.2">
      <c r="A83" s="10" t="s">
        <v>252</v>
      </c>
      <c r="B83" s="26">
        <v>43220.762453703705</v>
      </c>
      <c r="C83" s="86" t="s">
        <v>9</v>
      </c>
      <c r="D83" s="28">
        <v>27.944271000000001</v>
      </c>
      <c r="E83" s="28">
        <v>0.32000000000000006</v>
      </c>
      <c r="F83" s="28">
        <v>1.12035</v>
      </c>
      <c r="G83" s="29">
        <v>23.942447449457759</v>
      </c>
      <c r="H83" s="29">
        <v>86.325846874999982</v>
      </c>
      <c r="I83" s="86" t="s">
        <v>9</v>
      </c>
      <c r="J83" s="28">
        <v>13.457326999999999</v>
      </c>
      <c r="K83" s="28">
        <v>-0.71276099999999998</v>
      </c>
      <c r="L83" s="28">
        <v>-0.20441500000000001</v>
      </c>
      <c r="M83" s="29" t="s">
        <v>237</v>
      </c>
      <c r="N83" s="29" t="s">
        <v>237</v>
      </c>
      <c r="O83" s="87" t="s">
        <v>9</v>
      </c>
      <c r="P83" s="88">
        <v>13.522793999999999</v>
      </c>
      <c r="Q83" s="89">
        <v>-0.83335599999999976</v>
      </c>
      <c r="R83" s="89">
        <v>-0.610406</v>
      </c>
      <c r="S83" s="29" t="s">
        <v>237</v>
      </c>
      <c r="T83" s="29" t="s">
        <v>237</v>
      </c>
      <c r="U83" s="98"/>
      <c r="V83" s="98"/>
      <c r="W83" s="98"/>
      <c r="X83" s="98"/>
      <c r="Y83" s="100">
        <v>41.7</v>
      </c>
      <c r="Z83" s="100">
        <v>2.123313</v>
      </c>
      <c r="AA83" s="100">
        <v>11.401386</v>
      </c>
      <c r="AB83" s="100">
        <v>0</v>
      </c>
      <c r="AC83" s="100">
        <v>0</v>
      </c>
      <c r="AD83" s="100">
        <v>0.49477700000000002</v>
      </c>
      <c r="AE83" s="100">
        <v>1.230232</v>
      </c>
      <c r="AF83" s="100">
        <v>0.20225000000000001</v>
      </c>
      <c r="AG83" s="100">
        <v>0</v>
      </c>
      <c r="AH83" s="100">
        <v>0</v>
      </c>
      <c r="AI83" s="100">
        <v>9.1268000000000002E-2</v>
      </c>
      <c r="AJ83" s="100">
        <v>14.997648</v>
      </c>
      <c r="AK83" s="100">
        <v>-1.9863960000000001</v>
      </c>
      <c r="AL83" s="100">
        <v>-0.85897999999999997</v>
      </c>
      <c r="AM83" s="100">
        <v>-0.22174199999999999</v>
      </c>
      <c r="AN83" s="100">
        <v>0</v>
      </c>
      <c r="AO83" s="100">
        <v>0</v>
      </c>
      <c r="AP83" s="100">
        <v>-0.74946599999999997</v>
      </c>
      <c r="AQ83" s="100">
        <v>13.417354</v>
      </c>
      <c r="AR83" s="100">
        <v>-1.913632</v>
      </c>
      <c r="AS83" s="100">
        <v>-0.79371999999999998</v>
      </c>
      <c r="AT83" s="100">
        <v>0</v>
      </c>
      <c r="AU83" s="100">
        <v>0</v>
      </c>
      <c r="AV83" s="100">
        <v>-0.18793399999999999</v>
      </c>
      <c r="AW83" s="100">
        <v>0</v>
      </c>
      <c r="AX83" s="100">
        <v>0</v>
      </c>
      <c r="AY83" s="100">
        <v>-3.2331439999999998</v>
      </c>
      <c r="AZ83" s="100">
        <v>0.20467299999999999</v>
      </c>
      <c r="BA83" s="100">
        <v>0</v>
      </c>
      <c r="BB83" s="100">
        <v>0</v>
      </c>
      <c r="BC83" s="100">
        <v>0.94306299999999998</v>
      </c>
      <c r="BD83" s="100">
        <v>0</v>
      </c>
      <c r="BE83" s="100">
        <v>0</v>
      </c>
      <c r="BF83" s="100">
        <v>-4.2964370000000001</v>
      </c>
      <c r="BG83" s="100">
        <v>0</v>
      </c>
      <c r="BH83" s="100">
        <v>0</v>
      </c>
      <c r="BI83" s="100">
        <v>4.841418</v>
      </c>
      <c r="BJ83" s="100">
        <v>6.3116450000000004</v>
      </c>
      <c r="BK83" s="100">
        <v>30.319514999999999</v>
      </c>
      <c r="BL83" s="100">
        <v>34.021324</v>
      </c>
      <c r="BM83" s="100">
        <v>0</v>
      </c>
      <c r="BN83" s="100">
        <v>0</v>
      </c>
      <c r="BO83" s="100">
        <v>34.185901999999999</v>
      </c>
      <c r="BP83" s="100">
        <v>33.350346999999999</v>
      </c>
      <c r="BQ83" s="100">
        <v>46.869430000000001</v>
      </c>
      <c r="BR83" s="101"/>
      <c r="BS83" s="101"/>
    </row>
    <row r="84" spans="1:71" x14ac:dyDescent="0.2">
      <c r="A84" s="10" t="s">
        <v>253</v>
      </c>
      <c r="B84" s="26">
        <v>43220.763252314813</v>
      </c>
      <c r="C84" s="86" t="s">
        <v>9</v>
      </c>
      <c r="D84" s="28">
        <v>1.3660140000000001</v>
      </c>
      <c r="E84" s="28">
        <v>7.069392999999998</v>
      </c>
      <c r="F84" s="28">
        <v>1.571091</v>
      </c>
      <c r="G84" s="29">
        <v>-0.13053158601252246</v>
      </c>
      <c r="H84" s="29">
        <v>-0.80677068031159105</v>
      </c>
      <c r="I84" s="86" t="s">
        <v>9</v>
      </c>
      <c r="J84" s="28">
        <v>0.137598</v>
      </c>
      <c r="K84" s="28">
        <v>0.32829499999999978</v>
      </c>
      <c r="L84" s="28">
        <v>0.18846199999999999</v>
      </c>
      <c r="M84" s="29">
        <v>-0.26988995128991522</v>
      </c>
      <c r="N84" s="29">
        <v>-0.58087086309569114</v>
      </c>
      <c r="O84" s="87" t="s">
        <v>9</v>
      </c>
      <c r="P84" s="88">
        <v>0.32251800000000003</v>
      </c>
      <c r="Q84" s="89">
        <v>-0.77957799999999999</v>
      </c>
      <c r="R84" s="89">
        <v>-9.1770000000000004E-2</v>
      </c>
      <c r="S84" s="29" t="s">
        <v>237</v>
      </c>
      <c r="T84" s="29" t="s">
        <v>237</v>
      </c>
      <c r="U84" s="98"/>
      <c r="V84" s="98"/>
      <c r="W84" s="98"/>
      <c r="X84" s="98"/>
      <c r="Y84" s="100">
        <v>39.840000000000003</v>
      </c>
      <c r="Z84" s="100">
        <v>17.015063999999999</v>
      </c>
      <c r="AA84" s="100">
        <v>13.734266</v>
      </c>
      <c r="AB84" s="100">
        <v>2.2890679999999999</v>
      </c>
      <c r="AC84" s="100">
        <v>6.0855119999999996</v>
      </c>
      <c r="AD84" s="100">
        <v>3.4773930000000002</v>
      </c>
      <c r="AE84" s="100">
        <v>2.3922880000000002</v>
      </c>
      <c r="AF84" s="100">
        <v>0.380305</v>
      </c>
      <c r="AG84" s="100">
        <v>0.53659100000000004</v>
      </c>
      <c r="AH84" s="100">
        <v>1.9769760000000001</v>
      </c>
      <c r="AI84" s="100">
        <v>0.58352099999999996</v>
      </c>
      <c r="AJ84" s="100">
        <v>0.245198</v>
      </c>
      <c r="AK84" s="100">
        <v>2.0695969999999999</v>
      </c>
      <c r="AL84" s="100">
        <v>1.2299279999999999</v>
      </c>
      <c r="AM84" s="100">
        <v>5.3934999999999997E-2</v>
      </c>
      <c r="AN84" s="100">
        <v>0.28712199999999999</v>
      </c>
      <c r="AO84" s="100">
        <v>1.5567610000000001</v>
      </c>
      <c r="AP84" s="100">
        <v>0.17177899999999999</v>
      </c>
      <c r="AQ84" s="100">
        <v>-3.0886E-2</v>
      </c>
      <c r="AR84" s="100">
        <v>2.665835</v>
      </c>
      <c r="AS84" s="100">
        <v>1.7781119999999999</v>
      </c>
      <c r="AT84" s="100">
        <v>0.353823</v>
      </c>
      <c r="AU84" s="100">
        <v>0.97676399999999997</v>
      </c>
      <c r="AV84" s="100">
        <v>7.6554999999999998E-2</v>
      </c>
      <c r="AW84" s="100">
        <v>0.43648700000000001</v>
      </c>
      <c r="AX84" s="100">
        <v>1.712591</v>
      </c>
      <c r="AY84" s="100">
        <v>9.1059000000000001E-2</v>
      </c>
      <c r="AZ84" s="100">
        <v>0.79314300000000004</v>
      </c>
      <c r="BA84" s="100">
        <v>-6.0630999999999997E-2</v>
      </c>
      <c r="BB84" s="100">
        <v>0.37204900000000002</v>
      </c>
      <c r="BC84" s="100">
        <v>0.111652</v>
      </c>
      <c r="BD84" s="100">
        <v>0.13061300000000001</v>
      </c>
      <c r="BE84" s="100">
        <v>0.83179400000000003</v>
      </c>
      <c r="BF84" s="100">
        <v>2.439781</v>
      </c>
      <c r="BG84" s="100">
        <v>1.736348</v>
      </c>
      <c r="BH84" s="100">
        <v>0.93636200000000003</v>
      </c>
      <c r="BI84" s="100">
        <v>4.5708209999999996</v>
      </c>
      <c r="BJ84" s="100">
        <v>3.1506280000000002</v>
      </c>
      <c r="BK84" s="100">
        <v>-6.8753999999999996E-2</v>
      </c>
      <c r="BL84" s="100">
        <v>38.456147000000001</v>
      </c>
      <c r="BM84" s="100">
        <v>38.352103</v>
      </c>
      <c r="BN84" s="100">
        <v>38.482035000000003</v>
      </c>
      <c r="BO84" s="100">
        <v>39.307831</v>
      </c>
      <c r="BP84" s="100">
        <v>38.527782999999999</v>
      </c>
      <c r="BQ84" s="100">
        <v>38.847920000000002</v>
      </c>
      <c r="BR84" s="101"/>
      <c r="BS84" s="101"/>
    </row>
    <row r="85" spans="1:71" x14ac:dyDescent="0.2">
      <c r="A85" s="10" t="s">
        <v>254</v>
      </c>
      <c r="B85" s="26">
        <v>43220.763391203705</v>
      </c>
      <c r="C85" s="86" t="s">
        <v>9</v>
      </c>
      <c r="D85" s="28">
        <v>56.938150999999998</v>
      </c>
      <c r="E85" s="28">
        <v>50.530185000000017</v>
      </c>
      <c r="F85" s="28">
        <v>52.663984999999997</v>
      </c>
      <c r="G85" s="29">
        <v>8.1159183073593821E-2</v>
      </c>
      <c r="H85" s="29">
        <v>0.12681461585782783</v>
      </c>
      <c r="I85" s="86" t="s">
        <v>9</v>
      </c>
      <c r="J85" s="28">
        <v>8.1508640000000003</v>
      </c>
      <c r="K85" s="28">
        <v>7.7301490000000008</v>
      </c>
      <c r="L85" s="28">
        <v>8.3856850000000005</v>
      </c>
      <c r="M85" s="29">
        <v>-2.8002602053380232E-2</v>
      </c>
      <c r="N85" s="29">
        <v>5.4425212243644827E-2</v>
      </c>
      <c r="O85" s="87" t="s">
        <v>9</v>
      </c>
      <c r="P85" s="88">
        <v>-1.981835</v>
      </c>
      <c r="Q85" s="89">
        <v>-2.623548</v>
      </c>
      <c r="R85" s="89">
        <v>1.667494</v>
      </c>
      <c r="S85" s="29" t="s">
        <v>237</v>
      </c>
      <c r="T85" s="29" t="s">
        <v>237</v>
      </c>
      <c r="U85" s="98"/>
      <c r="V85" s="98"/>
      <c r="W85" s="98"/>
      <c r="X85" s="98"/>
      <c r="Y85" s="100">
        <v>48.438687829535994</v>
      </c>
      <c r="Z85" s="100">
        <v>197.67192700000001</v>
      </c>
      <c r="AA85" s="100">
        <v>142.94240400000001</v>
      </c>
      <c r="AB85" s="100">
        <v>51.548045999999999</v>
      </c>
      <c r="AC85" s="100">
        <v>42.929710999999998</v>
      </c>
      <c r="AD85" s="100">
        <v>37.100901</v>
      </c>
      <c r="AE85" s="100">
        <v>15.631931</v>
      </c>
      <c r="AF85" s="100">
        <v>10.381237</v>
      </c>
      <c r="AG85" s="100">
        <v>8.6368379999999991</v>
      </c>
      <c r="AH85" s="100">
        <v>8.3277699999999992</v>
      </c>
      <c r="AI85" s="100">
        <v>9.7550559999999997</v>
      </c>
      <c r="AJ85" s="100">
        <v>10.216168</v>
      </c>
      <c r="AK85" s="100">
        <v>23.317066000000001</v>
      </c>
      <c r="AL85" s="100">
        <v>4.3185419999999999</v>
      </c>
      <c r="AM85" s="100">
        <v>6.9780660000000001</v>
      </c>
      <c r="AN85" s="100">
        <v>5.1900490000000001</v>
      </c>
      <c r="AO85" s="100">
        <v>5.0246940000000002</v>
      </c>
      <c r="AP85" s="100">
        <v>6.1242570000000001</v>
      </c>
      <c r="AQ85" s="100">
        <v>6.4700030000000002</v>
      </c>
      <c r="AR85" s="100">
        <v>28.957184000000002</v>
      </c>
      <c r="AS85" s="100">
        <v>9.6758260000000007</v>
      </c>
      <c r="AT85" s="100">
        <v>2.7753009999999998</v>
      </c>
      <c r="AU85" s="100">
        <v>1.2816559999999999</v>
      </c>
      <c r="AV85" s="100">
        <v>3.0373100000000002</v>
      </c>
      <c r="AW85" s="100">
        <v>6.5983200000000002</v>
      </c>
      <c r="AX85" s="100">
        <v>6.2430300000000001</v>
      </c>
      <c r="AY85" s="100">
        <v>-0.82809299999999997</v>
      </c>
      <c r="AZ85" s="100">
        <v>-10.525077</v>
      </c>
      <c r="BA85" s="100">
        <v>-0.57276099999999996</v>
      </c>
      <c r="BB85" s="100">
        <v>-3.4932629999999998</v>
      </c>
      <c r="BC85" s="100">
        <v>-4.0696620000000001</v>
      </c>
      <c r="BD85" s="100">
        <v>0.17724300000000001</v>
      </c>
      <c r="BE85" s="100">
        <v>-4.9281999999999999E-2</v>
      </c>
      <c r="BF85" s="100">
        <v>128.46894800000001</v>
      </c>
      <c r="BG85" s="100">
        <v>134.57377399999999</v>
      </c>
      <c r="BH85" s="100">
        <v>133.73481200000001</v>
      </c>
      <c r="BI85" s="100">
        <v>132.02380299999999</v>
      </c>
      <c r="BJ85" s="100">
        <v>147.824963</v>
      </c>
      <c r="BK85" s="100">
        <v>157.00653800000001</v>
      </c>
      <c r="BL85" s="100">
        <v>34.728071999999997</v>
      </c>
      <c r="BM85" s="100">
        <v>36.395566000000002</v>
      </c>
      <c r="BN85" s="100">
        <v>36.572808999999999</v>
      </c>
      <c r="BO85" s="100">
        <v>36.523527000000001</v>
      </c>
      <c r="BP85" s="100">
        <v>48.816192000000001</v>
      </c>
      <c r="BQ85" s="100">
        <v>46.189489000000002</v>
      </c>
      <c r="BR85" s="101"/>
      <c r="BS85" s="101"/>
    </row>
    <row r="86" spans="1:71" x14ac:dyDescent="0.2">
      <c r="A86" s="10" t="s">
        <v>255</v>
      </c>
      <c r="B86" s="26">
        <v>43220.765092592592</v>
      </c>
      <c r="C86" s="86" t="s">
        <v>9</v>
      </c>
      <c r="D86" s="28">
        <v>28.557649999999999</v>
      </c>
      <c r="E86" s="28">
        <v>31.332728000000003</v>
      </c>
      <c r="F86" s="28">
        <v>26.362732000000001</v>
      </c>
      <c r="G86" s="29">
        <v>8.3258366393892613E-2</v>
      </c>
      <c r="H86" s="29">
        <v>-8.8568030207902826E-2</v>
      </c>
      <c r="I86" s="86" t="s">
        <v>9</v>
      </c>
      <c r="J86" s="28">
        <v>-4.2840129999999998</v>
      </c>
      <c r="K86" s="28">
        <v>-5.433993000000001</v>
      </c>
      <c r="L86" s="28">
        <v>-2.5727169999999999</v>
      </c>
      <c r="M86" s="29" t="s">
        <v>237</v>
      </c>
      <c r="N86" s="29" t="s">
        <v>237</v>
      </c>
      <c r="O86" s="87" t="s">
        <v>9</v>
      </c>
      <c r="P86" s="88">
        <v>-3.0120779999999998</v>
      </c>
      <c r="Q86" s="89">
        <v>-1.318192</v>
      </c>
      <c r="R86" s="89">
        <v>0.13661799999999999</v>
      </c>
      <c r="S86" s="29" t="s">
        <v>237</v>
      </c>
      <c r="T86" s="29" t="s">
        <v>237</v>
      </c>
      <c r="U86" s="98"/>
      <c r="V86" s="98"/>
      <c r="W86" s="98"/>
      <c r="X86" s="98"/>
      <c r="Y86" s="100">
        <v>99.6</v>
      </c>
      <c r="Z86" s="100">
        <v>110.569272</v>
      </c>
      <c r="AA86" s="100">
        <v>87.542253000000002</v>
      </c>
      <c r="AB86" s="100">
        <v>26.354638999999999</v>
      </c>
      <c r="AC86" s="100">
        <v>26.519172999999999</v>
      </c>
      <c r="AD86" s="100">
        <v>6.1147980000000004</v>
      </c>
      <c r="AE86" s="100">
        <v>4.5740639999999999</v>
      </c>
      <c r="AF86" s="100">
        <v>2.8273549999999998</v>
      </c>
      <c r="AG86" s="100">
        <v>0.71342499999999998</v>
      </c>
      <c r="AH86" s="100">
        <v>1.676831</v>
      </c>
      <c r="AI86" s="100">
        <v>0.89718699999999996</v>
      </c>
      <c r="AJ86" s="100">
        <v>0.84916499999999995</v>
      </c>
      <c r="AK86" s="100">
        <v>-16.2334</v>
      </c>
      <c r="AL86" s="100">
        <v>-19.452532999999999</v>
      </c>
      <c r="AM86" s="100">
        <v>-3.2022059999999999</v>
      </c>
      <c r="AN86" s="100">
        <v>-3.5703939999999998</v>
      </c>
      <c r="AO86" s="100">
        <v>-3.436788</v>
      </c>
      <c r="AP86" s="100">
        <v>-6.0240119999999999</v>
      </c>
      <c r="AQ86" s="100">
        <v>-4.8937999999999997</v>
      </c>
      <c r="AR86" s="100">
        <v>-13.822188000000001</v>
      </c>
      <c r="AS86" s="100">
        <v>-16.886147999999999</v>
      </c>
      <c r="AT86" s="100">
        <v>-3.765139</v>
      </c>
      <c r="AU86" s="100">
        <v>-4.0195930000000004</v>
      </c>
      <c r="AV86" s="100">
        <v>-7.5260090000000002</v>
      </c>
      <c r="AW86" s="100">
        <v>-2.970688</v>
      </c>
      <c r="AX86" s="100">
        <v>-2.8447900000000002</v>
      </c>
      <c r="AY86" s="100">
        <v>-1.985252</v>
      </c>
      <c r="AZ86" s="100">
        <v>-1.4518439999999999</v>
      </c>
      <c r="BA86" s="100">
        <v>1.1984950000000001</v>
      </c>
      <c r="BB86" s="100">
        <v>-0.23416100000000001</v>
      </c>
      <c r="BC86" s="100">
        <v>-3.1972390000000002</v>
      </c>
      <c r="BD86" s="100">
        <v>0.58333199999999996</v>
      </c>
      <c r="BE86" s="100">
        <v>-1.3870100000000001</v>
      </c>
      <c r="BF86" s="100">
        <v>2.7481170000000001</v>
      </c>
      <c r="BG86" s="100">
        <v>2.0690539999999999</v>
      </c>
      <c r="BH86" s="100">
        <v>2.9568249999999998</v>
      </c>
      <c r="BI86" s="100">
        <v>1.663268</v>
      </c>
      <c r="BJ86" s="100">
        <v>2.930024</v>
      </c>
      <c r="BK86" s="100">
        <v>2.4263590000000002</v>
      </c>
      <c r="BL86" s="100">
        <v>258.68895900000001</v>
      </c>
      <c r="BM86" s="100">
        <v>258.21130399999998</v>
      </c>
      <c r="BN86" s="100">
        <v>258.64074900000003</v>
      </c>
      <c r="BO86" s="100">
        <v>258.06403499999999</v>
      </c>
      <c r="BP86" s="100">
        <v>259.094964</v>
      </c>
      <c r="BQ86" s="100">
        <v>255.706783</v>
      </c>
      <c r="BR86" s="101"/>
      <c r="BS86" s="101"/>
    </row>
    <row r="87" spans="1:71" x14ac:dyDescent="0.2">
      <c r="A87" s="10" t="s">
        <v>256</v>
      </c>
      <c r="B87" s="26">
        <v>43220.765381944446</v>
      </c>
      <c r="C87" s="86" t="s">
        <v>9</v>
      </c>
      <c r="D87" s="28">
        <v>81.859261000000004</v>
      </c>
      <c r="E87" s="28">
        <v>76.600718999999998</v>
      </c>
      <c r="F87" s="28">
        <v>65.108170000000001</v>
      </c>
      <c r="G87" s="29">
        <v>0.25728093724643153</v>
      </c>
      <c r="H87" s="29">
        <v>6.8648729002139142E-2</v>
      </c>
      <c r="I87" s="86" t="s">
        <v>9</v>
      </c>
      <c r="J87" s="28">
        <v>13.632045</v>
      </c>
      <c r="K87" s="28">
        <v>11.147412999999997</v>
      </c>
      <c r="L87" s="28">
        <v>6.6925369999999997</v>
      </c>
      <c r="M87" s="29">
        <v>1.0369024482046196</v>
      </c>
      <c r="N87" s="29">
        <v>0.22288866484089209</v>
      </c>
      <c r="O87" s="87" t="s">
        <v>9</v>
      </c>
      <c r="P87" s="88">
        <v>6.1482979999999996</v>
      </c>
      <c r="Q87" s="89">
        <v>3.8130129999999998</v>
      </c>
      <c r="R87" s="89">
        <v>-1.727058</v>
      </c>
      <c r="S87" s="29" t="s">
        <v>237</v>
      </c>
      <c r="T87" s="29">
        <v>0.61245136064314498</v>
      </c>
      <c r="U87" s="98"/>
      <c r="V87" s="98"/>
      <c r="W87" s="98"/>
      <c r="X87" s="98"/>
      <c r="Y87" s="100">
        <v>94.85</v>
      </c>
      <c r="Z87" s="100">
        <v>272.19099</v>
      </c>
      <c r="AA87" s="100">
        <v>191.48806999999999</v>
      </c>
      <c r="AB87" s="100">
        <v>66.655216999999993</v>
      </c>
      <c r="AC87" s="100">
        <v>63.826884</v>
      </c>
      <c r="AD87" s="100">
        <v>39.242502000000002</v>
      </c>
      <c r="AE87" s="100">
        <v>17.932226</v>
      </c>
      <c r="AF87" s="100">
        <v>7.9410280000000002</v>
      </c>
      <c r="AG87" s="100">
        <v>9.4569580000000002</v>
      </c>
      <c r="AH87" s="100">
        <v>9.114134</v>
      </c>
      <c r="AI87" s="100">
        <v>12.761134</v>
      </c>
      <c r="AJ87" s="100">
        <v>15.545121</v>
      </c>
      <c r="AK87" s="100">
        <v>22.335553999999998</v>
      </c>
      <c r="AL87" s="100">
        <v>-1.500764</v>
      </c>
      <c r="AM87" s="100">
        <v>3.8572129999999998</v>
      </c>
      <c r="AN87" s="100">
        <v>5.1414299999999997</v>
      </c>
      <c r="AO87" s="100">
        <v>5.0776120000000002</v>
      </c>
      <c r="AP87" s="100">
        <v>8.2900510000000001</v>
      </c>
      <c r="AQ87" s="100">
        <v>10.737683000000001</v>
      </c>
      <c r="AR87" s="100">
        <v>33.777392999999996</v>
      </c>
      <c r="AS87" s="100">
        <v>9.103237</v>
      </c>
      <c r="AT87" s="100">
        <v>0.97818799999999995</v>
      </c>
      <c r="AU87" s="100">
        <v>3.5799720000000002</v>
      </c>
      <c r="AV87" s="100">
        <v>-0.40693200000000002</v>
      </c>
      <c r="AW87" s="100">
        <v>7.9696999999999996</v>
      </c>
      <c r="AX87" s="100">
        <v>7.9677429999999996</v>
      </c>
      <c r="AY87" s="100">
        <v>5.3379789999999998</v>
      </c>
      <c r="AZ87" s="100">
        <v>-14.613481</v>
      </c>
      <c r="BA87" s="100">
        <v>-0.57117099999999998</v>
      </c>
      <c r="BB87" s="100">
        <v>-1.291121</v>
      </c>
      <c r="BC87" s="100">
        <v>-13.725085999999999</v>
      </c>
      <c r="BD87" s="100">
        <v>1.7629600000000001</v>
      </c>
      <c r="BE87" s="100">
        <v>1.4890639999999999</v>
      </c>
      <c r="BF87" s="100">
        <v>88.324168</v>
      </c>
      <c r="BG87" s="100">
        <v>86.500843000000003</v>
      </c>
      <c r="BH87" s="100">
        <v>84.389754999999994</v>
      </c>
      <c r="BI87" s="100">
        <v>84.562269000000001</v>
      </c>
      <c r="BJ87" s="100">
        <v>91.034969000000004</v>
      </c>
      <c r="BK87" s="100">
        <v>83.999686999999994</v>
      </c>
      <c r="BL87" s="100">
        <v>56.404958999999998</v>
      </c>
      <c r="BM87" s="100">
        <v>54.651685000000001</v>
      </c>
      <c r="BN87" s="100">
        <v>55.294839000000003</v>
      </c>
      <c r="BO87" s="100">
        <v>56.999236000000003</v>
      </c>
      <c r="BP87" s="100">
        <v>61.061532</v>
      </c>
      <c r="BQ87" s="100">
        <v>66.131879999999995</v>
      </c>
      <c r="BR87" s="101"/>
      <c r="BS87" s="101"/>
    </row>
    <row r="88" spans="1:71" x14ac:dyDescent="0.2">
      <c r="A88" s="10" t="s">
        <v>257</v>
      </c>
      <c r="B88" s="26">
        <v>43220.765694444446</v>
      </c>
      <c r="C88" s="86" t="s">
        <v>9</v>
      </c>
      <c r="D88" s="28">
        <v>8.5368670000000009</v>
      </c>
      <c r="E88" s="28">
        <v>7.1455919999999971</v>
      </c>
      <c r="F88" s="28">
        <v>6.4905280000000003</v>
      </c>
      <c r="G88" s="29">
        <v>0.31528082152946579</v>
      </c>
      <c r="H88" s="29">
        <v>0.19470395175095412</v>
      </c>
      <c r="I88" s="86" t="s">
        <v>9</v>
      </c>
      <c r="J88" s="28">
        <v>0.15226700000000001</v>
      </c>
      <c r="K88" s="28">
        <v>0.23812900000000004</v>
      </c>
      <c r="L88" s="28">
        <v>0.15635199999999999</v>
      </c>
      <c r="M88" s="29">
        <v>-2.6126944330740698E-2</v>
      </c>
      <c r="N88" s="29">
        <v>-0.36056927127733296</v>
      </c>
      <c r="O88" s="87" t="s">
        <v>9</v>
      </c>
      <c r="P88" s="88">
        <v>-0.32887499999999997</v>
      </c>
      <c r="Q88" s="89">
        <v>-0.23376999999999992</v>
      </c>
      <c r="R88" s="89">
        <v>-0.175238</v>
      </c>
      <c r="S88" s="29" t="s">
        <v>237</v>
      </c>
      <c r="T88" s="29" t="s">
        <v>237</v>
      </c>
      <c r="U88" s="98"/>
      <c r="V88" s="98"/>
      <c r="W88" s="98"/>
      <c r="X88" s="98"/>
      <c r="Y88" s="100">
        <v>18.634</v>
      </c>
      <c r="Z88" s="100">
        <v>25.089635999999999</v>
      </c>
      <c r="AA88" s="100">
        <v>18.821985000000002</v>
      </c>
      <c r="AB88" s="100">
        <v>6.8858379999999997</v>
      </c>
      <c r="AC88" s="100">
        <v>4.5676779999999999</v>
      </c>
      <c r="AD88" s="100">
        <v>1.737771</v>
      </c>
      <c r="AE88" s="100">
        <v>0.55639499999999997</v>
      </c>
      <c r="AF88" s="100">
        <v>0.50994200000000001</v>
      </c>
      <c r="AG88" s="100">
        <v>0.77951999999999999</v>
      </c>
      <c r="AH88" s="100">
        <v>0.234682</v>
      </c>
      <c r="AI88" s="100">
        <v>0.21362700000000001</v>
      </c>
      <c r="AJ88" s="100">
        <v>0.44330399999999998</v>
      </c>
      <c r="AK88" s="100">
        <v>-0.62150099999999997</v>
      </c>
      <c r="AL88" s="100">
        <v>-1.1773290000000001</v>
      </c>
      <c r="AM88" s="100">
        <v>-0.189079</v>
      </c>
      <c r="AN88" s="100">
        <v>3.3973000000000003E-2</v>
      </c>
      <c r="AO88" s="100">
        <v>-0.27400999999999998</v>
      </c>
      <c r="AP88" s="100">
        <v>-0.192385</v>
      </c>
      <c r="AQ88" s="100">
        <v>-0.24657299999999999</v>
      </c>
      <c r="AR88" s="100">
        <v>0.71508700000000003</v>
      </c>
      <c r="AS88" s="100">
        <v>0.16350300000000001</v>
      </c>
      <c r="AT88" s="100">
        <v>0.32987</v>
      </c>
      <c r="AU88" s="100">
        <v>-2.1911E-2</v>
      </c>
      <c r="AV88" s="100">
        <v>-0.43302200000000002</v>
      </c>
      <c r="AW88" s="100">
        <v>0.33077600000000001</v>
      </c>
      <c r="AX88" s="100">
        <v>-1.017E-2</v>
      </c>
      <c r="AY88" s="100">
        <v>-1.057159</v>
      </c>
      <c r="AZ88" s="100">
        <v>-0.83200700000000005</v>
      </c>
      <c r="BA88" s="100">
        <v>9.7370000000000009E-3</v>
      </c>
      <c r="BB88" s="100">
        <v>-0.49271599999999999</v>
      </c>
      <c r="BC88" s="100">
        <v>-0.31650899999999998</v>
      </c>
      <c r="BD88" s="100">
        <v>-0.43252200000000002</v>
      </c>
      <c r="BE88" s="100">
        <v>-0.21562899999999999</v>
      </c>
      <c r="BF88" s="100">
        <v>6.8379120000000002</v>
      </c>
      <c r="BG88" s="100">
        <v>4.590255</v>
      </c>
      <c r="BH88" s="100">
        <v>8.3436059999999994</v>
      </c>
      <c r="BI88" s="100">
        <v>10.002464</v>
      </c>
      <c r="BJ88" s="100">
        <v>10.039268</v>
      </c>
      <c r="BK88" s="100">
        <v>10.751868999999999</v>
      </c>
      <c r="BL88" s="100">
        <v>13.621867</v>
      </c>
      <c r="BM88" s="100">
        <v>16.887374000000001</v>
      </c>
      <c r="BN88" s="100">
        <v>12.849384000000001</v>
      </c>
      <c r="BO88" s="100">
        <v>12.61857</v>
      </c>
      <c r="BP88" s="100">
        <v>18.1934</v>
      </c>
      <c r="BQ88" s="100">
        <v>18.054767999999999</v>
      </c>
      <c r="BR88" s="101"/>
      <c r="BS88" s="101"/>
    </row>
    <row r="89" spans="1:71" x14ac:dyDescent="0.2">
      <c r="A89" s="10" t="s">
        <v>258</v>
      </c>
      <c r="B89" s="26">
        <v>43220.76835648148</v>
      </c>
      <c r="C89" s="86" t="s">
        <v>9</v>
      </c>
      <c r="D89" s="28">
        <v>43.180622999999997</v>
      </c>
      <c r="E89" s="28">
        <v>44.443427</v>
      </c>
      <c r="F89" s="28">
        <v>25.669730999999999</v>
      </c>
      <c r="G89" s="29">
        <v>0.68216110250629436</v>
      </c>
      <c r="H89" s="29">
        <v>-2.8413740461553538E-2</v>
      </c>
      <c r="I89" s="86" t="s">
        <v>9</v>
      </c>
      <c r="J89" s="28">
        <v>12.702082000000001</v>
      </c>
      <c r="K89" s="28">
        <v>11.568327999999999</v>
      </c>
      <c r="L89" s="28">
        <v>-4.0447430000000004</v>
      </c>
      <c r="M89" s="29" t="s">
        <v>237</v>
      </c>
      <c r="N89" s="29">
        <v>9.80050012413205E-2</v>
      </c>
      <c r="O89" s="87" t="s">
        <v>9</v>
      </c>
      <c r="P89" s="88">
        <v>-2.403324</v>
      </c>
      <c r="Q89" s="89">
        <v>-3.1847710000000014</v>
      </c>
      <c r="R89" s="89">
        <v>-19.633531000000001</v>
      </c>
      <c r="S89" s="29" t="s">
        <v>237</v>
      </c>
      <c r="T89" s="29" t="s">
        <v>237</v>
      </c>
      <c r="U89" s="98"/>
      <c r="V89" s="98"/>
      <c r="W89" s="98"/>
      <c r="X89" s="98"/>
      <c r="Y89" s="100">
        <v>351</v>
      </c>
      <c r="Z89" s="100">
        <v>133.87318500000001</v>
      </c>
      <c r="AA89" s="100">
        <v>119.53714600000001</v>
      </c>
      <c r="AB89" s="100">
        <v>32.598711999999999</v>
      </c>
      <c r="AC89" s="100">
        <v>31.161314999999998</v>
      </c>
      <c r="AD89" s="100">
        <v>16.336189000000001</v>
      </c>
      <c r="AE89" s="100">
        <v>24.251204999999999</v>
      </c>
      <c r="AF89" s="100">
        <v>-3.6026159999999998</v>
      </c>
      <c r="AG89" s="100">
        <v>-0.36609900000000001</v>
      </c>
      <c r="AH89" s="100">
        <v>6.9934950000000002</v>
      </c>
      <c r="AI89" s="100">
        <v>13.311408999999999</v>
      </c>
      <c r="AJ89" s="100">
        <v>14.056608000000001</v>
      </c>
      <c r="AK89" s="100">
        <v>0.184812</v>
      </c>
      <c r="AL89" s="100">
        <v>7.5222429999999996</v>
      </c>
      <c r="AM89" s="100">
        <v>-6.8744459999999998</v>
      </c>
      <c r="AN89" s="100">
        <v>-3.7261850000000001</v>
      </c>
      <c r="AO89" s="100">
        <v>2.3038430000000001</v>
      </c>
      <c r="AP89" s="100">
        <v>8.4816000000000003</v>
      </c>
      <c r="AQ89" s="100">
        <v>9.7184640000000009</v>
      </c>
      <c r="AR89" s="100">
        <v>12.318135</v>
      </c>
      <c r="AS89" s="100">
        <v>17.126401999999999</v>
      </c>
      <c r="AT89" s="100">
        <v>8.6831800000000001</v>
      </c>
      <c r="AU89" s="100">
        <v>1.5230049999999999</v>
      </c>
      <c r="AV89" s="100">
        <v>1.933649</v>
      </c>
      <c r="AW89" s="100">
        <v>-0.59856399999999998</v>
      </c>
      <c r="AX89" s="100">
        <v>5.3931139999999997</v>
      </c>
      <c r="AY89" s="100">
        <v>-31.523149</v>
      </c>
      <c r="AZ89" s="100">
        <v>-17.265003</v>
      </c>
      <c r="BA89" s="100">
        <v>4.504645</v>
      </c>
      <c r="BB89" s="100">
        <v>-3.5439919999999998</v>
      </c>
      <c r="BC89" s="100">
        <v>-22.019172000000001</v>
      </c>
      <c r="BD89" s="100">
        <v>-3.3584610000000001</v>
      </c>
      <c r="BE89" s="100">
        <v>-5.3463859999999999</v>
      </c>
      <c r="BF89" s="100">
        <v>312.26440100000002</v>
      </c>
      <c r="BG89" s="100">
        <v>405.38469800000001</v>
      </c>
      <c r="BH89" s="100">
        <v>431.28247099999999</v>
      </c>
      <c r="BI89" s="100">
        <v>392.92347599999999</v>
      </c>
      <c r="BJ89" s="100">
        <v>505.363314</v>
      </c>
      <c r="BK89" s="100">
        <v>581.58655899999997</v>
      </c>
      <c r="BL89" s="100">
        <v>217.16051200000001</v>
      </c>
      <c r="BM89" s="100">
        <v>196.955613</v>
      </c>
      <c r="BN89" s="100">
        <v>194.19814299999999</v>
      </c>
      <c r="BO89" s="100">
        <v>371.86962299999999</v>
      </c>
      <c r="BP89" s="100">
        <v>434.53169700000001</v>
      </c>
      <c r="BQ89" s="100">
        <v>424.45323000000002</v>
      </c>
      <c r="BR89" s="101"/>
      <c r="BS89" s="101"/>
    </row>
    <row r="90" spans="1:71" x14ac:dyDescent="0.2">
      <c r="A90" s="10" t="s">
        <v>259</v>
      </c>
      <c r="B90" s="26">
        <v>43220.768796296295</v>
      </c>
      <c r="C90" s="86" t="s">
        <v>9</v>
      </c>
      <c r="D90" s="28">
        <v>63.794237000000003</v>
      </c>
      <c r="E90" s="28">
        <v>6.5098780000000005</v>
      </c>
      <c r="F90" s="28">
        <v>10.424389</v>
      </c>
      <c r="G90" s="29">
        <v>5.1197099417529417</v>
      </c>
      <c r="H90" s="29">
        <v>8.7996056147288773</v>
      </c>
      <c r="I90" s="86" t="s">
        <v>9</v>
      </c>
      <c r="J90" s="28">
        <v>-1.6327119999999999</v>
      </c>
      <c r="K90" s="28">
        <v>5.934000000000017E-2</v>
      </c>
      <c r="L90" s="28">
        <v>1.223195</v>
      </c>
      <c r="M90" s="29" t="s">
        <v>237</v>
      </c>
      <c r="N90" s="29" t="s">
        <v>237</v>
      </c>
      <c r="O90" s="87" t="s">
        <v>9</v>
      </c>
      <c r="P90" s="88">
        <v>3.4220350000000002</v>
      </c>
      <c r="Q90" s="89">
        <v>18.357914000000001</v>
      </c>
      <c r="R90" s="89">
        <v>0.691384</v>
      </c>
      <c r="S90" s="29">
        <v>3.9495432350184556</v>
      </c>
      <c r="T90" s="29">
        <v>-0.81359347254813374</v>
      </c>
      <c r="U90" s="98"/>
      <c r="V90" s="98"/>
      <c r="W90" s="98"/>
      <c r="X90" s="98"/>
      <c r="Y90" s="100">
        <v>1019.9999999999999</v>
      </c>
      <c r="Z90" s="100">
        <v>23.602709000000001</v>
      </c>
      <c r="AA90" s="100">
        <v>28.552506000000001</v>
      </c>
      <c r="AB90" s="100">
        <v>1.1531400000000001</v>
      </c>
      <c r="AC90" s="100">
        <v>5.5153020000000001</v>
      </c>
      <c r="AD90" s="100">
        <v>8.7080540000000006</v>
      </c>
      <c r="AE90" s="100">
        <v>11.507857</v>
      </c>
      <c r="AF90" s="100">
        <v>2.9465599999999998</v>
      </c>
      <c r="AG90" s="100">
        <v>1.1531400000000001</v>
      </c>
      <c r="AH90" s="100">
        <v>2.5966170000000002</v>
      </c>
      <c r="AI90" s="100">
        <v>2.0117370000000001</v>
      </c>
      <c r="AJ90" s="100">
        <v>1.8742719999999999</v>
      </c>
      <c r="AK90" s="100">
        <v>3.1909700000000001</v>
      </c>
      <c r="AL90" s="100">
        <v>7.6278969999999999</v>
      </c>
      <c r="AM90" s="100">
        <v>1.199972</v>
      </c>
      <c r="AN90" s="100">
        <v>0.29079100000000002</v>
      </c>
      <c r="AO90" s="100">
        <v>1.6570339999999999</v>
      </c>
      <c r="AP90" s="100">
        <v>4.3172000000000002E-2</v>
      </c>
      <c r="AQ90" s="100">
        <v>-1.6415919999999999</v>
      </c>
      <c r="AR90" s="100">
        <v>3.2783340000000001</v>
      </c>
      <c r="AS90" s="100">
        <v>7.721387</v>
      </c>
      <c r="AT90" s="100">
        <v>0.50279499999999999</v>
      </c>
      <c r="AU90" s="100">
        <v>0.76609700000000003</v>
      </c>
      <c r="AV90" s="100">
        <v>5.3878259999999996</v>
      </c>
      <c r="AW90" s="100">
        <v>0.31478600000000001</v>
      </c>
      <c r="AX90" s="100">
        <v>1.6810130000000001</v>
      </c>
      <c r="AY90" s="100">
        <v>33.930819</v>
      </c>
      <c r="AZ90" s="100">
        <v>23.525438999999999</v>
      </c>
      <c r="BA90" s="100">
        <v>0.15558</v>
      </c>
      <c r="BB90" s="100">
        <v>7.3502960000000002</v>
      </c>
      <c r="BC90" s="100">
        <v>10.898426000000001</v>
      </c>
      <c r="BD90" s="100">
        <v>13.017779000000001</v>
      </c>
      <c r="BE90" s="100">
        <v>1.86374</v>
      </c>
      <c r="BF90" s="100">
        <v>149.72223199999999</v>
      </c>
      <c r="BG90" s="100">
        <v>172.98914199999999</v>
      </c>
      <c r="BH90" s="100">
        <v>185.13171800000001</v>
      </c>
      <c r="BI90" s="100">
        <v>185.982212</v>
      </c>
      <c r="BJ90" s="100">
        <v>185.580895</v>
      </c>
      <c r="BK90" s="100">
        <v>179.532794</v>
      </c>
      <c r="BL90" s="100">
        <v>292.91129799999999</v>
      </c>
      <c r="BM90" s="100">
        <v>293.61386499999998</v>
      </c>
      <c r="BN90" s="100">
        <v>306.62949300000002</v>
      </c>
      <c r="BO90" s="100">
        <v>308.56552900000003</v>
      </c>
      <c r="BP90" s="100">
        <v>327.18917800000003</v>
      </c>
      <c r="BQ90" s="100">
        <v>330.61121300000002</v>
      </c>
      <c r="BR90" s="101"/>
      <c r="BS90" s="101"/>
    </row>
    <row r="91" spans="1:71" x14ac:dyDescent="0.2">
      <c r="A91" s="10" t="s">
        <v>260</v>
      </c>
      <c r="B91" s="26">
        <v>43220.769097222219</v>
      </c>
      <c r="C91" s="86" t="s">
        <v>9</v>
      </c>
      <c r="D91" s="28">
        <v>130.92730800000001</v>
      </c>
      <c r="E91" s="28">
        <v>178.78468600000002</v>
      </c>
      <c r="F91" s="28">
        <v>118.176209</v>
      </c>
      <c r="G91" s="29">
        <v>0.10789903575261928</v>
      </c>
      <c r="H91" s="29">
        <v>-0.26768164024965768</v>
      </c>
      <c r="I91" s="86" t="s">
        <v>9</v>
      </c>
      <c r="J91" s="28">
        <v>3.7185540000000001</v>
      </c>
      <c r="K91" s="28">
        <v>14.634262</v>
      </c>
      <c r="L91" s="28">
        <v>10.638595</v>
      </c>
      <c r="M91" s="29">
        <v>-0.65046568649337622</v>
      </c>
      <c r="N91" s="29">
        <v>-0.74590081823053322</v>
      </c>
      <c r="O91" s="87" t="s">
        <v>9</v>
      </c>
      <c r="P91" s="88">
        <v>8.4987739999999992</v>
      </c>
      <c r="Q91" s="89">
        <v>17.514188000000004</v>
      </c>
      <c r="R91" s="89">
        <v>11.011087</v>
      </c>
      <c r="S91" s="29">
        <v>-0.22816212422987858</v>
      </c>
      <c r="T91" s="29">
        <v>-0.51474918506070644</v>
      </c>
      <c r="U91" s="98"/>
      <c r="V91" s="98"/>
      <c r="W91" s="98"/>
      <c r="X91" s="98"/>
      <c r="Y91" s="100">
        <v>563.76</v>
      </c>
      <c r="Z91" s="100">
        <v>581.12522100000001</v>
      </c>
      <c r="AA91" s="100">
        <v>487.01452</v>
      </c>
      <c r="AB91" s="100">
        <v>132.85247200000001</v>
      </c>
      <c r="AC91" s="100">
        <v>151.31185400000001</v>
      </c>
      <c r="AD91" s="100">
        <v>152.16021699999999</v>
      </c>
      <c r="AE91" s="100">
        <v>120.04054600000001</v>
      </c>
      <c r="AF91" s="100">
        <v>33.386118000000003</v>
      </c>
      <c r="AG91" s="100">
        <v>34.651811000000002</v>
      </c>
      <c r="AH91" s="100">
        <v>38.336612000000002</v>
      </c>
      <c r="AI91" s="100">
        <v>45.785676000000002</v>
      </c>
      <c r="AJ91" s="100">
        <v>32.440286999999998</v>
      </c>
      <c r="AK91" s="100">
        <v>41.730514999999997</v>
      </c>
      <c r="AL91" s="100">
        <v>19.644203000000001</v>
      </c>
      <c r="AM91" s="100">
        <v>9.4123520000000003</v>
      </c>
      <c r="AN91" s="100">
        <v>7.280538</v>
      </c>
      <c r="AO91" s="100">
        <v>11.601203</v>
      </c>
      <c r="AP91" s="100">
        <v>13.421690999999999</v>
      </c>
      <c r="AQ91" s="100">
        <v>2.4931709999999998</v>
      </c>
      <c r="AR91" s="100">
        <v>46.596623999999998</v>
      </c>
      <c r="AS91" s="100">
        <v>24.391582</v>
      </c>
      <c r="AT91" s="100">
        <v>3.8278279999999998</v>
      </c>
      <c r="AU91" s="100">
        <v>4.5602320000000001</v>
      </c>
      <c r="AV91" s="100">
        <v>11.127725</v>
      </c>
      <c r="AW91" s="100">
        <v>8.508794</v>
      </c>
      <c r="AX91" s="100">
        <v>12.814973</v>
      </c>
      <c r="AY91" s="100">
        <v>51.791034000000003</v>
      </c>
      <c r="AZ91" s="100">
        <v>38.081052999999997</v>
      </c>
      <c r="BA91" s="100">
        <v>5.5215370000000004</v>
      </c>
      <c r="BB91" s="100">
        <v>8.0011480000000006</v>
      </c>
      <c r="BC91" s="100">
        <v>17.629815000000001</v>
      </c>
      <c r="BD91" s="100">
        <v>9.0623729999999991</v>
      </c>
      <c r="BE91" s="100">
        <v>14.191601</v>
      </c>
      <c r="BF91" s="100">
        <v>-106.97430199999999</v>
      </c>
      <c r="BG91" s="100">
        <v>-99.031677000000002</v>
      </c>
      <c r="BH91" s="100">
        <v>-56.140951000000001</v>
      </c>
      <c r="BI91" s="100">
        <v>-85.198684999999998</v>
      </c>
      <c r="BJ91" s="100">
        <v>-77.615756000000005</v>
      </c>
      <c r="BK91" s="100">
        <v>-64.784188</v>
      </c>
      <c r="BL91" s="100">
        <v>343.30869899999999</v>
      </c>
      <c r="BM91" s="100">
        <v>321.751126</v>
      </c>
      <c r="BN91" s="100">
        <v>330.88178399999998</v>
      </c>
      <c r="BO91" s="100">
        <v>344.36238800000001</v>
      </c>
      <c r="BP91" s="100">
        <v>359.930475</v>
      </c>
      <c r="BQ91" s="100">
        <v>340.35054300000002</v>
      </c>
      <c r="BR91" s="101"/>
      <c r="BS91" s="101"/>
    </row>
    <row r="92" spans="1:71" x14ac:dyDescent="0.2">
      <c r="A92" s="10" t="s">
        <v>261</v>
      </c>
      <c r="B92" s="26">
        <v>43220.773182870369</v>
      </c>
      <c r="C92" s="86" t="s">
        <v>9</v>
      </c>
      <c r="D92" s="28">
        <v>0.427199</v>
      </c>
      <c r="E92" s="28">
        <v>0.91725499999999727</v>
      </c>
      <c r="F92" s="28">
        <v>0.27048100000000003</v>
      </c>
      <c r="G92" s="29">
        <v>0.57940483804777387</v>
      </c>
      <c r="H92" s="29">
        <v>-0.5342636453330849</v>
      </c>
      <c r="I92" s="86" t="s">
        <v>9</v>
      </c>
      <c r="J92" s="28">
        <v>0.231849</v>
      </c>
      <c r="K92" s="28">
        <v>0.22833400000000026</v>
      </c>
      <c r="L92" s="28">
        <v>-0.35945300000000002</v>
      </c>
      <c r="M92" s="29" t="s">
        <v>237</v>
      </c>
      <c r="N92" s="29">
        <v>1.5394115637617389E-2</v>
      </c>
      <c r="O92" s="87" t="s">
        <v>9</v>
      </c>
      <c r="P92" s="88">
        <v>-7.2575710000000004</v>
      </c>
      <c r="Q92" s="89">
        <v>10.184369999999999</v>
      </c>
      <c r="R92" s="89">
        <v>-3.0877530000000002</v>
      </c>
      <c r="S92" s="29" t="s">
        <v>237</v>
      </c>
      <c r="T92" s="29" t="s">
        <v>237</v>
      </c>
      <c r="U92" s="98"/>
      <c r="V92" s="98"/>
      <c r="W92" s="98"/>
      <c r="X92" s="98"/>
      <c r="Y92" s="100">
        <v>216</v>
      </c>
      <c r="Z92" s="100">
        <v>18.018363999999998</v>
      </c>
      <c r="AA92" s="100">
        <v>2.8994399999999998</v>
      </c>
      <c r="AB92" s="100">
        <v>4.513903</v>
      </c>
      <c r="AC92" s="100">
        <v>12.316725</v>
      </c>
      <c r="AD92" s="100">
        <v>4.9786989999999998</v>
      </c>
      <c r="AE92" s="100">
        <v>-7.8612000000000001E-2</v>
      </c>
      <c r="AF92" s="100">
        <v>9.2132000000000006E-2</v>
      </c>
      <c r="AG92" s="100">
        <v>0.80682799999999999</v>
      </c>
      <c r="AH92" s="100">
        <v>4.396649</v>
      </c>
      <c r="AI92" s="100">
        <v>-0.31691000000000003</v>
      </c>
      <c r="AJ92" s="100">
        <v>0.24691099999999999</v>
      </c>
      <c r="AK92" s="100">
        <v>-0.230657</v>
      </c>
      <c r="AL92" s="100">
        <v>-3.8037200000000002</v>
      </c>
      <c r="AM92" s="100">
        <v>-0.72507999999999995</v>
      </c>
      <c r="AN92" s="100">
        <v>-0.56715599999999999</v>
      </c>
      <c r="AO92" s="100">
        <v>2.0939239999999999</v>
      </c>
      <c r="AP92" s="100">
        <v>-1.0323450000000001</v>
      </c>
      <c r="AQ92" s="100">
        <v>-0.99002599999999996</v>
      </c>
      <c r="AR92" s="100">
        <v>3.1660840000000001</v>
      </c>
      <c r="AS92" s="100">
        <v>-1.8931739999999999</v>
      </c>
      <c r="AT92" s="100">
        <v>-0.152332</v>
      </c>
      <c r="AU92" s="100">
        <v>-1.412139</v>
      </c>
      <c r="AV92" s="100">
        <v>-0.37671399999999999</v>
      </c>
      <c r="AW92" s="100">
        <v>-0.169686</v>
      </c>
      <c r="AX92" s="100">
        <v>3.4668890000000001</v>
      </c>
      <c r="AY92" s="100">
        <v>12.130991</v>
      </c>
      <c r="AZ92" s="100">
        <v>12.085323000000001</v>
      </c>
      <c r="BA92" s="100">
        <v>-1.116843</v>
      </c>
      <c r="BB92" s="100">
        <v>-0.55639400000000006</v>
      </c>
      <c r="BC92" s="100">
        <v>13.900715999999999</v>
      </c>
      <c r="BD92" s="100">
        <v>4.475536</v>
      </c>
      <c r="BE92" s="100">
        <v>0.55883799999999995</v>
      </c>
      <c r="BF92" s="100">
        <v>119.23023999999999</v>
      </c>
      <c r="BG92" s="100">
        <v>137.101733</v>
      </c>
      <c r="BH92" s="100">
        <v>146.92911899999999</v>
      </c>
      <c r="BI92" s="100">
        <v>155.15480500000001</v>
      </c>
      <c r="BJ92" s="100">
        <v>172.507464</v>
      </c>
      <c r="BK92" s="100">
        <v>182.63566</v>
      </c>
      <c r="BL92" s="100">
        <v>281.36862400000001</v>
      </c>
      <c r="BM92" s="100">
        <v>164.412442</v>
      </c>
      <c r="BN92" s="100">
        <v>168.82956100000001</v>
      </c>
      <c r="BO92" s="100">
        <v>169.36318299999999</v>
      </c>
      <c r="BP92" s="100">
        <v>288.18929500000002</v>
      </c>
      <c r="BQ92" s="100">
        <v>280.983161</v>
      </c>
      <c r="BR92" s="101"/>
      <c r="BS92" s="101"/>
    </row>
    <row r="93" spans="1:71" x14ac:dyDescent="0.2">
      <c r="A93" s="10" t="s">
        <v>262</v>
      </c>
      <c r="B93" s="26">
        <v>43220.773425925923</v>
      </c>
      <c r="C93" s="86" t="s">
        <v>9</v>
      </c>
      <c r="D93" s="28">
        <v>0</v>
      </c>
      <c r="E93" s="28">
        <v>0</v>
      </c>
      <c r="F93" s="28">
        <v>0</v>
      </c>
      <c r="G93" s="29" t="s">
        <v>237</v>
      </c>
      <c r="H93" s="29" t="s">
        <v>237</v>
      </c>
      <c r="I93" s="86" t="s">
        <v>9</v>
      </c>
      <c r="J93" s="28">
        <v>-0.50510100000000002</v>
      </c>
      <c r="K93" s="28">
        <v>-0.5206329999999999</v>
      </c>
      <c r="L93" s="28">
        <v>-0.43388599999999999</v>
      </c>
      <c r="M93" s="29" t="s">
        <v>237</v>
      </c>
      <c r="N93" s="29" t="s">
        <v>237</v>
      </c>
      <c r="O93" s="87" t="s">
        <v>9</v>
      </c>
      <c r="P93" s="88">
        <v>1.4824E-2</v>
      </c>
      <c r="Q93" s="89">
        <v>11.164035</v>
      </c>
      <c r="R93" s="89">
        <v>-1.9938999999999998E-2</v>
      </c>
      <c r="S93" s="29" t="s">
        <v>237</v>
      </c>
      <c r="T93" s="29">
        <v>-0.99867216467881015</v>
      </c>
      <c r="U93" s="98"/>
      <c r="V93" s="98"/>
      <c r="W93" s="98"/>
      <c r="X93" s="98"/>
      <c r="Y93" s="100">
        <v>263.46574682000005</v>
      </c>
      <c r="Z93" s="100">
        <v>0</v>
      </c>
      <c r="AA93" s="100">
        <v>0</v>
      </c>
      <c r="AB93" s="100">
        <v>0</v>
      </c>
      <c r="AC93" s="100">
        <v>0</v>
      </c>
      <c r="AD93" s="100">
        <v>0</v>
      </c>
      <c r="AE93" s="100">
        <v>0</v>
      </c>
      <c r="AF93" s="100">
        <v>0</v>
      </c>
      <c r="AG93" s="100">
        <v>0</v>
      </c>
      <c r="AH93" s="100">
        <v>0</v>
      </c>
      <c r="AI93" s="100">
        <v>0</v>
      </c>
      <c r="AJ93" s="100">
        <v>0</v>
      </c>
      <c r="AK93" s="100">
        <v>-1.601758</v>
      </c>
      <c r="AL93" s="100">
        <v>-1.7678849999999999</v>
      </c>
      <c r="AM93" s="100">
        <v>-0.43551299999999998</v>
      </c>
      <c r="AN93" s="100">
        <v>-0.38381100000000001</v>
      </c>
      <c r="AO93" s="100">
        <v>-0.26003599999999999</v>
      </c>
      <c r="AP93" s="100">
        <v>-0.52239800000000003</v>
      </c>
      <c r="AQ93" s="100">
        <v>-0.50694099999999997</v>
      </c>
      <c r="AR93" s="100">
        <v>-1.594835</v>
      </c>
      <c r="AS93" s="100">
        <v>-1.761727</v>
      </c>
      <c r="AT93" s="100">
        <v>-0.68943399999999999</v>
      </c>
      <c r="AU93" s="100">
        <v>-0.25343599999999999</v>
      </c>
      <c r="AV93" s="100">
        <v>-0.51278999999999997</v>
      </c>
      <c r="AW93" s="100">
        <v>-0.38204500000000002</v>
      </c>
      <c r="AX93" s="100">
        <v>-0.25827099999999997</v>
      </c>
      <c r="AY93" s="100">
        <v>11.417604000000001</v>
      </c>
      <c r="AZ93" s="100">
        <v>0.30984400000000001</v>
      </c>
      <c r="BA93" s="100">
        <v>-2.4829140000000001</v>
      </c>
      <c r="BB93" s="100">
        <v>0.41261500000000001</v>
      </c>
      <c r="BC93" s="100">
        <v>2.7237619999999998</v>
      </c>
      <c r="BD93" s="100">
        <v>7.3569999999999997E-2</v>
      </c>
      <c r="BE93" s="100">
        <v>0.199938</v>
      </c>
      <c r="BF93" s="100">
        <v>-14.001207000000001</v>
      </c>
      <c r="BG93" s="100">
        <v>-14.019042000000001</v>
      </c>
      <c r="BH93" s="100">
        <v>-13.91621</v>
      </c>
      <c r="BI93" s="100">
        <v>-14.095101</v>
      </c>
      <c r="BJ93" s="100">
        <v>-14.011919000000001</v>
      </c>
      <c r="BK93" s="100">
        <v>-14.152073</v>
      </c>
      <c r="BL93" s="100">
        <v>143.899147</v>
      </c>
      <c r="BM93" s="100">
        <v>143.88418200000001</v>
      </c>
      <c r="BN93" s="100">
        <v>143.954622</v>
      </c>
      <c r="BO93" s="100">
        <v>144.15456</v>
      </c>
      <c r="BP93" s="100">
        <v>155.31667400000001</v>
      </c>
      <c r="BQ93" s="100">
        <v>155.335193</v>
      </c>
      <c r="BR93" s="101"/>
      <c r="BS93" s="101"/>
    </row>
    <row r="94" spans="1:71" x14ac:dyDescent="0.2">
      <c r="A94" s="10" t="s">
        <v>263</v>
      </c>
      <c r="B94" s="26">
        <v>43220.775983796295</v>
      </c>
      <c r="C94" s="86" t="s">
        <v>9</v>
      </c>
      <c r="D94" s="28">
        <v>1.746529</v>
      </c>
      <c r="E94" s="28">
        <v>2.1342140000000001</v>
      </c>
      <c r="F94" s="28">
        <v>5.3167989999999996</v>
      </c>
      <c r="G94" s="29">
        <v>-0.67150742392179952</v>
      </c>
      <c r="H94" s="29">
        <v>-0.18165235538704183</v>
      </c>
      <c r="I94" s="86" t="s">
        <v>9</v>
      </c>
      <c r="J94" s="28">
        <v>-0.35160400000000003</v>
      </c>
      <c r="K94" s="28">
        <v>-1.9419580000000001</v>
      </c>
      <c r="L94" s="28">
        <v>0.111718</v>
      </c>
      <c r="M94" s="29" t="s">
        <v>237</v>
      </c>
      <c r="N94" s="29" t="s">
        <v>237</v>
      </c>
      <c r="O94" s="87" t="s">
        <v>9</v>
      </c>
      <c r="P94" s="88">
        <v>1.4213999999999999E-2</v>
      </c>
      <c r="Q94" s="89">
        <v>0.80785099999999999</v>
      </c>
      <c r="R94" s="89">
        <v>0.30262099999999997</v>
      </c>
      <c r="S94" s="29">
        <v>-0.95303035810469205</v>
      </c>
      <c r="T94" s="29">
        <v>-0.98240517125063909</v>
      </c>
      <c r="U94" s="98"/>
      <c r="V94" s="98"/>
      <c r="W94" s="98"/>
      <c r="X94" s="98"/>
      <c r="Y94" s="100">
        <v>62.8</v>
      </c>
      <c r="Z94" s="100">
        <v>15.332943</v>
      </c>
      <c r="AA94" s="100">
        <v>10.947341</v>
      </c>
      <c r="AB94" s="100">
        <v>3.7156709999999999</v>
      </c>
      <c r="AC94" s="100">
        <v>4.1662590000000002</v>
      </c>
      <c r="AD94" s="100">
        <v>4.1257109999999999</v>
      </c>
      <c r="AE94" s="100">
        <v>2.2064910000000002</v>
      </c>
      <c r="AF94" s="100">
        <v>1.342557</v>
      </c>
      <c r="AG94" s="100">
        <v>1.3644050000000001</v>
      </c>
      <c r="AH94" s="100">
        <v>1.4015040000000001</v>
      </c>
      <c r="AI94" s="100">
        <v>-0.47579100000000002</v>
      </c>
      <c r="AJ94" s="100">
        <v>0.85647700000000004</v>
      </c>
      <c r="AK94" s="100">
        <v>-1.1094109999999999</v>
      </c>
      <c r="AL94" s="100">
        <v>-4.2119280000000003</v>
      </c>
      <c r="AM94" s="100">
        <v>9.0558E-2</v>
      </c>
      <c r="AN94" s="100">
        <v>5.1830000000000001E-2</v>
      </c>
      <c r="AO94" s="100">
        <v>0.21518799999999999</v>
      </c>
      <c r="AP94" s="100">
        <v>-1.9600230000000001</v>
      </c>
      <c r="AQ94" s="100">
        <v>-0.36898599999999998</v>
      </c>
      <c r="AR94" s="100">
        <v>-1.033663</v>
      </c>
      <c r="AS94" s="100">
        <v>-4.1074000000000002</v>
      </c>
      <c r="AT94" s="100">
        <v>-0.34152700000000003</v>
      </c>
      <c r="AU94" s="100">
        <v>-0.85380400000000001</v>
      </c>
      <c r="AV94" s="100">
        <v>-1.292554</v>
      </c>
      <c r="AW94" s="100">
        <v>0.56303499999999995</v>
      </c>
      <c r="AX94" s="100">
        <v>0.233542</v>
      </c>
      <c r="AY94" s="100">
        <v>1.314875</v>
      </c>
      <c r="AZ94" s="100">
        <v>-9.0759129999999999</v>
      </c>
      <c r="BA94" s="100">
        <v>-2.153705</v>
      </c>
      <c r="BB94" s="100">
        <v>-1.9363779999999999</v>
      </c>
      <c r="BC94" s="100">
        <v>-0.35909099999999999</v>
      </c>
      <c r="BD94" s="100">
        <v>0.13766900000000001</v>
      </c>
      <c r="BE94" s="100">
        <v>0.173542</v>
      </c>
      <c r="BF94" s="100">
        <v>0.139066</v>
      </c>
      <c r="BG94" s="100">
        <v>-6.0506979999999997</v>
      </c>
      <c r="BH94" s="100">
        <v>-5.7360920000000002</v>
      </c>
      <c r="BI94" s="100">
        <v>-9.3187160000000002</v>
      </c>
      <c r="BJ94" s="100">
        <v>-11.17141</v>
      </c>
      <c r="BK94" s="100">
        <v>-12.325131000000001</v>
      </c>
      <c r="BL94" s="100">
        <v>66.238630000000001</v>
      </c>
      <c r="BM94" s="100">
        <v>62.150194999999997</v>
      </c>
      <c r="BN94" s="100">
        <v>62.263299000000004</v>
      </c>
      <c r="BO94" s="100">
        <v>62.429907</v>
      </c>
      <c r="BP94" s="100">
        <v>67.528424999999999</v>
      </c>
      <c r="BQ94" s="100">
        <v>67.561925000000002</v>
      </c>
      <c r="BR94" s="101"/>
      <c r="BS94" s="101"/>
    </row>
    <row r="95" spans="1:71" x14ac:dyDescent="0.2">
      <c r="A95" s="10" t="s">
        <v>264</v>
      </c>
      <c r="B95" s="26">
        <v>43220.77615740741</v>
      </c>
      <c r="C95" s="86" t="s">
        <v>9</v>
      </c>
      <c r="D95" s="28">
        <v>0</v>
      </c>
      <c r="E95" s="28">
        <v>0</v>
      </c>
      <c r="F95" s="28">
        <v>0</v>
      </c>
      <c r="G95" s="29" t="s">
        <v>237</v>
      </c>
      <c r="H95" s="29" t="s">
        <v>237</v>
      </c>
      <c r="I95" s="86" t="s">
        <v>9</v>
      </c>
      <c r="J95" s="28">
        <v>-0.25719900000000001</v>
      </c>
      <c r="K95" s="28">
        <v>-0.19320900000000008</v>
      </c>
      <c r="L95" s="28">
        <v>-0.11752600000000001</v>
      </c>
      <c r="M95" s="29" t="s">
        <v>237</v>
      </c>
      <c r="N95" s="29" t="s">
        <v>237</v>
      </c>
      <c r="O95" s="87" t="s">
        <v>9</v>
      </c>
      <c r="P95" s="88">
        <v>1.719665</v>
      </c>
      <c r="Q95" s="89">
        <v>2.4130479999999999</v>
      </c>
      <c r="R95" s="89">
        <v>-3.3028960000000001</v>
      </c>
      <c r="S95" s="29" t="s">
        <v>237</v>
      </c>
      <c r="T95" s="29">
        <v>-0.28734737145717781</v>
      </c>
      <c r="U95" s="98"/>
      <c r="V95" s="98"/>
      <c r="W95" s="98"/>
      <c r="X95" s="98"/>
      <c r="Y95" s="100">
        <v>38.4</v>
      </c>
      <c r="Z95" s="100">
        <v>0</v>
      </c>
      <c r="AA95" s="100">
        <v>0</v>
      </c>
      <c r="AB95" s="100">
        <v>0</v>
      </c>
      <c r="AC95" s="100">
        <v>0</v>
      </c>
      <c r="AD95" s="100">
        <v>0</v>
      </c>
      <c r="AE95" s="100">
        <v>0</v>
      </c>
      <c r="AF95" s="100">
        <v>0</v>
      </c>
      <c r="AG95" s="100">
        <v>0</v>
      </c>
      <c r="AH95" s="100">
        <v>0</v>
      </c>
      <c r="AI95" s="100">
        <v>0</v>
      </c>
      <c r="AJ95" s="100">
        <v>0</v>
      </c>
      <c r="AK95" s="100">
        <v>-1.0764819999999999</v>
      </c>
      <c r="AL95" s="100">
        <v>-0.71830099999999997</v>
      </c>
      <c r="AM95" s="100">
        <v>-0.20960000000000001</v>
      </c>
      <c r="AN95" s="100">
        <v>-0.47245500000000001</v>
      </c>
      <c r="AO95" s="100">
        <v>-0.18109700000000001</v>
      </c>
      <c r="AP95" s="100">
        <v>-0.21332999999999999</v>
      </c>
      <c r="AQ95" s="100">
        <v>-0.27440900000000001</v>
      </c>
      <c r="AR95" s="100">
        <v>-1.0116000000000001</v>
      </c>
      <c r="AS95" s="100">
        <v>-0.69293000000000005</v>
      </c>
      <c r="AT95" s="100">
        <v>-0.41944300000000001</v>
      </c>
      <c r="AU95" s="100">
        <v>-0.221802</v>
      </c>
      <c r="AV95" s="100">
        <v>8.6120000000000002E-2</v>
      </c>
      <c r="AW95" s="100">
        <v>-0.380382</v>
      </c>
      <c r="AX95" s="100">
        <v>-0.32048300000000002</v>
      </c>
      <c r="AY95" s="100">
        <v>-0.38907199999999997</v>
      </c>
      <c r="AZ95" s="100">
        <v>3.6318609999999998</v>
      </c>
      <c r="BA95" s="100">
        <v>-0.43884200000000001</v>
      </c>
      <c r="BB95" s="100">
        <v>1.179457</v>
      </c>
      <c r="BC95" s="100">
        <v>3.0876980000000001</v>
      </c>
      <c r="BD95" s="100">
        <v>0.13991300000000001</v>
      </c>
      <c r="BE95" s="100">
        <v>0.36086299999999999</v>
      </c>
      <c r="BF95" s="100">
        <v>12.367108999999999</v>
      </c>
      <c r="BG95" s="100">
        <v>11.996385</v>
      </c>
      <c r="BH95" s="100">
        <v>12.268675</v>
      </c>
      <c r="BI95" s="100">
        <v>13.081823999999999</v>
      </c>
      <c r="BJ95" s="100">
        <v>13.389436</v>
      </c>
      <c r="BK95" s="100">
        <v>14.564912</v>
      </c>
      <c r="BL95" s="100">
        <v>54.624113000000001</v>
      </c>
      <c r="BM95" s="100">
        <v>43.465741000000001</v>
      </c>
      <c r="BN95" s="100">
        <v>43.191476999999999</v>
      </c>
      <c r="BO95" s="100">
        <v>43.552340999999998</v>
      </c>
      <c r="BP95" s="100">
        <v>45.962442000000003</v>
      </c>
      <c r="BQ95" s="100">
        <v>47.684078</v>
      </c>
      <c r="BR95" s="101"/>
      <c r="BS95" s="101"/>
    </row>
    <row r="96" spans="1:71" x14ac:dyDescent="0.2">
      <c r="A96" s="10" t="s">
        <v>265</v>
      </c>
      <c r="B96" s="26">
        <v>43220.777800925927</v>
      </c>
      <c r="C96" s="86" t="s">
        <v>9</v>
      </c>
      <c r="D96" s="28">
        <v>2.040492</v>
      </c>
      <c r="E96" s="28">
        <v>3.5909209999999989</v>
      </c>
      <c r="F96" s="28">
        <v>2.3349669999999998</v>
      </c>
      <c r="G96" s="29">
        <v>-0.12611527272119905</v>
      </c>
      <c r="H96" s="29">
        <v>-0.43176360604981268</v>
      </c>
      <c r="I96" s="86" t="s">
        <v>9</v>
      </c>
      <c r="J96" s="28">
        <v>0.12024899999999999</v>
      </c>
      <c r="K96" s="28">
        <v>0.17625900000000017</v>
      </c>
      <c r="L96" s="28">
        <v>0.52481199999999995</v>
      </c>
      <c r="M96" s="29">
        <v>-0.77087223615313671</v>
      </c>
      <c r="N96" s="29">
        <v>-0.31777100743791875</v>
      </c>
      <c r="O96" s="87" t="s">
        <v>9</v>
      </c>
      <c r="P96" s="88">
        <v>0.14655399999999999</v>
      </c>
      <c r="Q96" s="89">
        <v>0.2283679999999999</v>
      </c>
      <c r="R96" s="89">
        <v>0.35781299999999999</v>
      </c>
      <c r="S96" s="29">
        <v>-0.59041734090153231</v>
      </c>
      <c r="T96" s="29">
        <v>-0.35825509703636216</v>
      </c>
      <c r="U96" s="98"/>
      <c r="V96" s="98"/>
      <c r="W96" s="98"/>
      <c r="X96" s="98"/>
      <c r="Y96" s="100">
        <v>33.840000000000003</v>
      </c>
      <c r="Z96" s="100">
        <v>10.077852999999999</v>
      </c>
      <c r="AA96" s="100">
        <v>8.9251710000000006</v>
      </c>
      <c r="AB96" s="100">
        <v>2.1228660000000001</v>
      </c>
      <c r="AC96" s="100">
        <v>2.029099</v>
      </c>
      <c r="AD96" s="100">
        <v>2.3965920000000001</v>
      </c>
      <c r="AE96" s="100">
        <v>1.80748</v>
      </c>
      <c r="AF96" s="100">
        <v>0.80613000000000001</v>
      </c>
      <c r="AG96" s="100">
        <v>0.76061999999999996</v>
      </c>
      <c r="AH96" s="100">
        <v>0.40140999999999999</v>
      </c>
      <c r="AI96" s="100">
        <v>0.42843199999999998</v>
      </c>
      <c r="AJ96" s="100">
        <v>0.32555800000000001</v>
      </c>
      <c r="AK96" s="100">
        <v>1.154989</v>
      </c>
      <c r="AL96" s="100">
        <v>-0.50969600000000004</v>
      </c>
      <c r="AM96" s="100">
        <v>0.46198</v>
      </c>
      <c r="AN96" s="100">
        <v>0.50991900000000001</v>
      </c>
      <c r="AO96" s="100">
        <v>6.7365999999999995E-2</v>
      </c>
      <c r="AP96" s="100">
        <v>0.11572399999999999</v>
      </c>
      <c r="AQ96" s="100">
        <v>5.8090000000000003E-2</v>
      </c>
      <c r="AR96" s="100">
        <v>1.4061870000000001</v>
      </c>
      <c r="AS96" s="100">
        <v>-0.24488699999999999</v>
      </c>
      <c r="AT96" s="100">
        <v>-0.19722999999999999</v>
      </c>
      <c r="AU96" s="100">
        <v>-0.236345</v>
      </c>
      <c r="AV96" s="100">
        <v>0.59254099999999998</v>
      </c>
      <c r="AW96" s="100">
        <v>0.57430899999999996</v>
      </c>
      <c r="AX96" s="100">
        <v>0.13080700000000001</v>
      </c>
      <c r="AY96" s="100">
        <v>1.351505</v>
      </c>
      <c r="AZ96" s="100">
        <v>6.1502000000000001E-2</v>
      </c>
      <c r="BA96" s="100">
        <v>-0.30507299999999998</v>
      </c>
      <c r="BB96" s="100">
        <v>-0.35847400000000001</v>
      </c>
      <c r="BC96" s="100">
        <v>0.83833400000000002</v>
      </c>
      <c r="BD96" s="100">
        <v>0.71692900000000004</v>
      </c>
      <c r="BE96" s="100">
        <v>4.8395000000000001E-2</v>
      </c>
      <c r="BF96" s="100">
        <v>-2.7479E-2</v>
      </c>
      <c r="BG96" s="100">
        <v>-8.6364999999999997E-2</v>
      </c>
      <c r="BH96" s="100">
        <v>-2.3528E-2</v>
      </c>
      <c r="BI96" s="100">
        <v>-8.3209000000000005E-2</v>
      </c>
      <c r="BJ96" s="100">
        <v>-0.112216</v>
      </c>
      <c r="BK96" s="100">
        <v>-2.0569E-2</v>
      </c>
      <c r="BL96" s="100">
        <v>44.148319999999998</v>
      </c>
      <c r="BM96" s="100">
        <v>43.995725</v>
      </c>
      <c r="BN96" s="100">
        <v>44.276462000000002</v>
      </c>
      <c r="BO96" s="100">
        <v>43.888666999999998</v>
      </c>
      <c r="BP96" s="100">
        <v>43.680841999999998</v>
      </c>
      <c r="BQ96" s="100">
        <v>43.400331000000001</v>
      </c>
      <c r="BR96" s="101"/>
      <c r="BS96" s="101"/>
    </row>
    <row r="97" spans="1:71" x14ac:dyDescent="0.2">
      <c r="A97" s="10" t="s">
        <v>266</v>
      </c>
      <c r="B97" s="26">
        <v>43220.783067129632</v>
      </c>
      <c r="C97" s="86" t="s">
        <v>9</v>
      </c>
      <c r="D97" s="28">
        <v>26.147711000000001</v>
      </c>
      <c r="E97" s="28">
        <v>19.926705999999996</v>
      </c>
      <c r="F97" s="28">
        <v>30.060974999999999</v>
      </c>
      <c r="G97" s="29">
        <v>-0.13017754746810439</v>
      </c>
      <c r="H97" s="29">
        <v>0.31219434862942252</v>
      </c>
      <c r="I97" s="86" t="s">
        <v>9</v>
      </c>
      <c r="J97" s="28">
        <v>2.7127970000000001</v>
      </c>
      <c r="K97" s="28">
        <v>0.60187200000000018</v>
      </c>
      <c r="L97" s="28">
        <v>2.4199350000000002</v>
      </c>
      <c r="M97" s="29">
        <v>0.12102060592536579</v>
      </c>
      <c r="N97" s="29">
        <v>3.507265664460216</v>
      </c>
      <c r="O97" s="87" t="s">
        <v>9</v>
      </c>
      <c r="P97" s="88">
        <v>-0.26976299999999998</v>
      </c>
      <c r="Q97" s="89">
        <v>-1.2155770000000001</v>
      </c>
      <c r="R97" s="89">
        <v>0.12873100000000001</v>
      </c>
      <c r="S97" s="29" t="s">
        <v>237</v>
      </c>
      <c r="T97" s="29" t="s">
        <v>237</v>
      </c>
      <c r="U97" s="98"/>
      <c r="V97" s="98"/>
      <c r="W97" s="98"/>
      <c r="X97" s="98"/>
      <c r="Y97" s="100">
        <v>62.784999999999997</v>
      </c>
      <c r="Z97" s="100">
        <v>89.981014000000002</v>
      </c>
      <c r="AA97" s="100">
        <v>71.115699000000006</v>
      </c>
      <c r="AB97" s="100">
        <v>21.030470999999999</v>
      </c>
      <c r="AC97" s="100">
        <v>18.962862000000001</v>
      </c>
      <c r="AD97" s="100">
        <v>40.702030000000001</v>
      </c>
      <c r="AE97" s="100">
        <v>31.480798</v>
      </c>
      <c r="AF97" s="100">
        <v>10.400948</v>
      </c>
      <c r="AG97" s="100">
        <v>10.101545</v>
      </c>
      <c r="AH97" s="100">
        <v>9.92089</v>
      </c>
      <c r="AI97" s="100">
        <v>10.278646999999999</v>
      </c>
      <c r="AJ97" s="100">
        <v>13.021381</v>
      </c>
      <c r="AK97" s="100">
        <v>4.8084730000000002</v>
      </c>
      <c r="AL97" s="100">
        <v>1.145297</v>
      </c>
      <c r="AM97" s="100">
        <v>1.964161</v>
      </c>
      <c r="AN97" s="100">
        <v>1.7658659999999999</v>
      </c>
      <c r="AO97" s="100">
        <v>0.996614</v>
      </c>
      <c r="AP97" s="100">
        <v>8.1832000000000002E-2</v>
      </c>
      <c r="AQ97" s="100">
        <v>2.1736089999999999</v>
      </c>
      <c r="AR97" s="100">
        <v>6.6631650000000002</v>
      </c>
      <c r="AS97" s="100">
        <v>2.763112</v>
      </c>
      <c r="AT97" s="100">
        <v>1.0094700000000001</v>
      </c>
      <c r="AU97" s="100">
        <v>2.8726959999999999</v>
      </c>
      <c r="AV97" s="100">
        <v>-1.479177</v>
      </c>
      <c r="AW97" s="100">
        <v>1.7318960000000001</v>
      </c>
      <c r="AX97" s="100">
        <v>1.909462</v>
      </c>
      <c r="AY97" s="100">
        <v>-0.19741800000000001</v>
      </c>
      <c r="AZ97" s="100">
        <v>-2.4015939999999998</v>
      </c>
      <c r="BA97" s="100">
        <v>0.27609899999999998</v>
      </c>
      <c r="BB97" s="100">
        <v>-0.29533599999999999</v>
      </c>
      <c r="BC97" s="100">
        <v>-2.0365869999999999</v>
      </c>
      <c r="BD97" s="100">
        <v>0.48571300000000001</v>
      </c>
      <c r="BE97" s="100">
        <v>0.40371499999999999</v>
      </c>
      <c r="BF97" s="100">
        <v>4.8652360000000003</v>
      </c>
      <c r="BG97" s="100">
        <v>6.0190070000000002</v>
      </c>
      <c r="BH97" s="100">
        <v>6.5708520000000004</v>
      </c>
      <c r="BI97" s="100">
        <v>10.170038</v>
      </c>
      <c r="BJ97" s="100">
        <v>17.652334</v>
      </c>
      <c r="BK97" s="100">
        <v>25.734226</v>
      </c>
      <c r="BL97" s="100">
        <v>106.641524</v>
      </c>
      <c r="BM97" s="100">
        <v>107.025249</v>
      </c>
      <c r="BN97" s="100">
        <v>107.375901</v>
      </c>
      <c r="BO97" s="100">
        <v>107.592394</v>
      </c>
      <c r="BP97" s="100">
        <v>103.50351999999999</v>
      </c>
      <c r="BQ97" s="100">
        <v>103.628114</v>
      </c>
      <c r="BR97" s="101"/>
      <c r="BS97" s="101"/>
    </row>
    <row r="98" spans="1:71" x14ac:dyDescent="0.2">
      <c r="A98" s="10" t="s">
        <v>267</v>
      </c>
      <c r="B98" s="26">
        <v>43220.78460648148</v>
      </c>
      <c r="C98" s="86" t="s">
        <v>9</v>
      </c>
      <c r="D98" s="28">
        <v>2.3727550000000002</v>
      </c>
      <c r="E98" s="28">
        <v>1.0443119999999997</v>
      </c>
      <c r="F98" s="28">
        <v>3.8721869999999998</v>
      </c>
      <c r="G98" s="29">
        <v>-0.38723129848842519</v>
      </c>
      <c r="H98" s="29">
        <v>1.2720748205517132</v>
      </c>
      <c r="I98" s="86" t="s">
        <v>9</v>
      </c>
      <c r="J98" s="28">
        <v>-5.2228999999999998E-2</v>
      </c>
      <c r="K98" s="28">
        <v>-1.421915</v>
      </c>
      <c r="L98" s="28">
        <v>1.0791299999999999</v>
      </c>
      <c r="M98" s="29" t="s">
        <v>237</v>
      </c>
      <c r="N98" s="29" t="s">
        <v>237</v>
      </c>
      <c r="O98" s="87" t="s">
        <v>9</v>
      </c>
      <c r="P98" s="88">
        <v>0.25287799999999999</v>
      </c>
      <c r="Q98" s="89">
        <v>-1.2149140000000003</v>
      </c>
      <c r="R98" s="89">
        <v>0.88945799999999997</v>
      </c>
      <c r="S98" s="29">
        <v>-0.71569427673931763</v>
      </c>
      <c r="T98" s="29" t="s">
        <v>237</v>
      </c>
      <c r="U98" s="98"/>
      <c r="V98" s="98"/>
      <c r="W98" s="98"/>
      <c r="X98" s="98"/>
      <c r="Y98" s="100">
        <v>114.96481920000001</v>
      </c>
      <c r="Z98" s="100">
        <v>11.346515</v>
      </c>
      <c r="AA98" s="100">
        <v>11.34845</v>
      </c>
      <c r="AB98" s="100">
        <v>4.0578279999999998</v>
      </c>
      <c r="AC98" s="100">
        <v>2.372188</v>
      </c>
      <c r="AD98" s="100">
        <v>11.346515</v>
      </c>
      <c r="AE98" s="100">
        <v>11.34845</v>
      </c>
      <c r="AF98" s="100">
        <v>3.8721869999999998</v>
      </c>
      <c r="AG98" s="100">
        <v>4.0578279999999998</v>
      </c>
      <c r="AH98" s="100">
        <v>2.372188</v>
      </c>
      <c r="AI98" s="100">
        <v>1.0443119999999999</v>
      </c>
      <c r="AJ98" s="100">
        <v>2.3727550000000002</v>
      </c>
      <c r="AK98" s="100">
        <v>0.97993200000000003</v>
      </c>
      <c r="AL98" s="100">
        <v>1.004515</v>
      </c>
      <c r="AM98" s="100">
        <v>1.0552010000000001</v>
      </c>
      <c r="AN98" s="100">
        <v>1.187201</v>
      </c>
      <c r="AO98" s="100">
        <v>0.16902900000000001</v>
      </c>
      <c r="AP98" s="100">
        <v>-1.4314990000000001</v>
      </c>
      <c r="AQ98" s="100">
        <v>-6.0389999999999999E-2</v>
      </c>
      <c r="AR98" s="100">
        <v>1.032446</v>
      </c>
      <c r="AS98" s="100">
        <v>1.2111240000000001</v>
      </c>
      <c r="AT98" s="100">
        <v>0.17690600000000001</v>
      </c>
      <c r="AU98" s="100">
        <v>1.4344870000000001</v>
      </c>
      <c r="AV98" s="100">
        <v>-2.3672270000000002</v>
      </c>
      <c r="AW98" s="100">
        <v>1.1966810000000001</v>
      </c>
      <c r="AX98" s="100">
        <v>0.17854999999999999</v>
      </c>
      <c r="AY98" s="100">
        <v>0.94608400000000004</v>
      </c>
      <c r="AZ98" s="100">
        <v>1.060292</v>
      </c>
      <c r="BA98" s="100">
        <v>0.28346100000000002</v>
      </c>
      <c r="BB98" s="100">
        <v>1.365664</v>
      </c>
      <c r="BC98" s="100">
        <v>-2.4370400000000001</v>
      </c>
      <c r="BD98" s="100">
        <v>1.030419</v>
      </c>
      <c r="BE98" s="100">
        <v>0.241121</v>
      </c>
      <c r="BF98" s="100">
        <v>-118.588989</v>
      </c>
      <c r="BG98" s="100">
        <v>-119.41705899999999</v>
      </c>
      <c r="BH98" s="100">
        <v>-82.826999000000001</v>
      </c>
      <c r="BI98" s="100">
        <v>-74.900683000000001</v>
      </c>
      <c r="BJ98" s="100">
        <v>-75.807023000000001</v>
      </c>
      <c r="BK98" s="100">
        <v>-70.981313</v>
      </c>
      <c r="BL98" s="100">
        <v>256.16099800000001</v>
      </c>
      <c r="BM98" s="100">
        <v>256.95699100000002</v>
      </c>
      <c r="BN98" s="100">
        <v>257.97057999999998</v>
      </c>
      <c r="BO98" s="100">
        <v>258.22279600000002</v>
      </c>
      <c r="BP98" s="100">
        <v>256.922955</v>
      </c>
      <c r="BQ98" s="100">
        <v>257.17053399999998</v>
      </c>
      <c r="BR98" s="101"/>
      <c r="BS98" s="101"/>
    </row>
    <row r="99" spans="1:71" x14ac:dyDescent="0.2">
      <c r="A99" s="10" t="s">
        <v>268</v>
      </c>
      <c r="B99" s="26">
        <v>43220.79346064815</v>
      </c>
      <c r="C99" s="86" t="s">
        <v>9</v>
      </c>
      <c r="D99" s="28">
        <v>12.5</v>
      </c>
      <c r="E99" s="28">
        <v>0</v>
      </c>
      <c r="F99" s="28">
        <v>0</v>
      </c>
      <c r="G99" s="29" t="s">
        <v>9</v>
      </c>
      <c r="H99" s="29" t="s">
        <v>9</v>
      </c>
      <c r="I99" s="86" t="s">
        <v>9</v>
      </c>
      <c r="J99" s="28">
        <v>-0.19760900000000001</v>
      </c>
      <c r="K99" s="28">
        <v>-0.48883300000000007</v>
      </c>
      <c r="L99" s="28">
        <v>-0.53274999999999995</v>
      </c>
      <c r="M99" s="29" t="s">
        <v>237</v>
      </c>
      <c r="N99" s="29" t="s">
        <v>237</v>
      </c>
      <c r="O99" s="87" t="s">
        <v>9</v>
      </c>
      <c r="P99" s="88">
        <v>0.17576600000000001</v>
      </c>
      <c r="Q99" s="89">
        <v>20.376157000000003</v>
      </c>
      <c r="R99" s="89">
        <v>1.2452369999999999</v>
      </c>
      <c r="S99" s="29">
        <v>-0.85884935959981912</v>
      </c>
      <c r="T99" s="29">
        <v>-0.99137393768609061</v>
      </c>
      <c r="U99" s="98"/>
      <c r="V99" s="98"/>
      <c r="W99" s="98"/>
      <c r="X99" s="98"/>
      <c r="Y99" s="100">
        <v>111.8</v>
      </c>
      <c r="Z99" s="100">
        <v>0</v>
      </c>
      <c r="AA99" s="100">
        <v>13.5</v>
      </c>
      <c r="AB99" s="100">
        <v>0</v>
      </c>
      <c r="AC99" s="100">
        <v>0</v>
      </c>
      <c r="AD99" s="100">
        <v>0</v>
      </c>
      <c r="AE99" s="100">
        <v>0.3</v>
      </c>
      <c r="AF99" s="100">
        <v>0</v>
      </c>
      <c r="AG99" s="100">
        <v>0</v>
      </c>
      <c r="AH99" s="100">
        <v>0</v>
      </c>
      <c r="AI99" s="100">
        <v>0</v>
      </c>
      <c r="AJ99" s="100">
        <v>0.51737500000000003</v>
      </c>
      <c r="AK99" s="100">
        <v>-2.1129220000000002</v>
      </c>
      <c r="AL99" s="100">
        <v>-1.746146</v>
      </c>
      <c r="AM99" s="100">
        <v>-0.53959000000000001</v>
      </c>
      <c r="AN99" s="100">
        <v>-0.56567400000000001</v>
      </c>
      <c r="AO99" s="100">
        <v>-0.51269399999999998</v>
      </c>
      <c r="AP99" s="100">
        <v>-0.49496400000000002</v>
      </c>
      <c r="AQ99" s="100">
        <v>-0.20290800000000001</v>
      </c>
      <c r="AR99" s="100">
        <v>-2.085842</v>
      </c>
      <c r="AS99" s="100">
        <v>-1.71878</v>
      </c>
      <c r="AT99" s="100">
        <v>-0.36529800000000001</v>
      </c>
      <c r="AU99" s="100">
        <v>-0.45893299999999998</v>
      </c>
      <c r="AV99" s="100">
        <v>-0.47027799999999997</v>
      </c>
      <c r="AW99" s="100">
        <v>-0.55811299999999997</v>
      </c>
      <c r="AX99" s="100">
        <v>-0.50614599999999998</v>
      </c>
      <c r="AY99" s="100">
        <v>20.837043000000001</v>
      </c>
      <c r="AZ99" s="100">
        <v>22.623916999999999</v>
      </c>
      <c r="BA99" s="100">
        <v>16.596723000000001</v>
      </c>
      <c r="BB99" s="100">
        <v>-4.3612580000000003</v>
      </c>
      <c r="BC99" s="100">
        <v>4.9877190000000002</v>
      </c>
      <c r="BD99" s="100">
        <v>0.372726</v>
      </c>
      <c r="BE99" s="100">
        <v>-1.1570769999999999</v>
      </c>
      <c r="BF99" s="100">
        <v>-130.207821</v>
      </c>
      <c r="BG99" s="100">
        <v>-129.23932400000001</v>
      </c>
      <c r="BH99" s="100">
        <v>-129.95183599999999</v>
      </c>
      <c r="BI99" s="100">
        <v>-129.033615</v>
      </c>
      <c r="BJ99" s="100">
        <v>-149.972802</v>
      </c>
      <c r="BK99" s="100">
        <v>-137.99006199999999</v>
      </c>
      <c r="BL99" s="100">
        <v>131.30306100000001</v>
      </c>
      <c r="BM99" s="100">
        <v>132.54829799999999</v>
      </c>
      <c r="BN99" s="100">
        <v>132.92102399999999</v>
      </c>
      <c r="BO99" s="100">
        <v>126.823943</v>
      </c>
      <c r="BP99" s="100">
        <v>147.20010400000001</v>
      </c>
      <c r="BQ99" s="100">
        <v>147.37586999999999</v>
      </c>
      <c r="BR99" s="101"/>
      <c r="BS99" s="101"/>
    </row>
    <row r="100" spans="1:71" x14ac:dyDescent="0.2">
      <c r="A100" s="10" t="s">
        <v>269</v>
      </c>
      <c r="B100" s="26">
        <v>43220.798622685186</v>
      </c>
      <c r="C100" s="86" t="s">
        <v>9</v>
      </c>
      <c r="D100" s="28">
        <v>13021.750855</v>
      </c>
      <c r="E100" s="28">
        <v>12975.615149000005</v>
      </c>
      <c r="F100" s="28">
        <v>13366.043882</v>
      </c>
      <c r="G100" s="29">
        <v>-2.5758783230066862E-2</v>
      </c>
      <c r="H100" s="90">
        <v>3.5555698493070498E-3</v>
      </c>
      <c r="I100" s="86" t="s">
        <v>9</v>
      </c>
      <c r="J100" s="28">
        <v>84.294713999999999</v>
      </c>
      <c r="K100" s="28">
        <v>58.508734000000004</v>
      </c>
      <c r="L100" s="28">
        <v>51.915548000000001</v>
      </c>
      <c r="M100" s="29">
        <v>0.62368918844890153</v>
      </c>
      <c r="N100" s="29">
        <v>0.44072018375923139</v>
      </c>
      <c r="O100" s="87" t="s">
        <v>9</v>
      </c>
      <c r="P100" s="88">
        <v>58.91337</v>
      </c>
      <c r="Q100" s="89">
        <v>44.257362999999998</v>
      </c>
      <c r="R100" s="89">
        <v>27.157997000000002</v>
      </c>
      <c r="S100" s="29">
        <v>1.1692825873719626</v>
      </c>
      <c r="T100" s="29">
        <v>0.33115409519541417</v>
      </c>
      <c r="U100" s="98"/>
      <c r="V100" s="98"/>
      <c r="W100" s="98"/>
      <c r="X100" s="98"/>
      <c r="Y100" s="100">
        <v>741.95</v>
      </c>
      <c r="Z100" s="100">
        <v>49200.993260000003</v>
      </c>
      <c r="AA100" s="100">
        <v>47791.765466999997</v>
      </c>
      <c r="AB100" s="100">
        <v>13652.677857999999</v>
      </c>
      <c r="AC100" s="100">
        <v>9206.6563709999991</v>
      </c>
      <c r="AD100" s="100">
        <v>578.10769100000005</v>
      </c>
      <c r="AE100" s="100">
        <v>438.94671</v>
      </c>
      <c r="AF100" s="100">
        <v>143.22814600000001</v>
      </c>
      <c r="AG100" s="100">
        <v>147.81044299999999</v>
      </c>
      <c r="AH100" s="100">
        <v>144.28154499999999</v>
      </c>
      <c r="AI100" s="100">
        <v>142.78755699999999</v>
      </c>
      <c r="AJ100" s="100">
        <v>174.71250800000001</v>
      </c>
      <c r="AK100" s="100">
        <v>230.12049500000001</v>
      </c>
      <c r="AL100" s="100">
        <v>83.122641999999999</v>
      </c>
      <c r="AM100" s="100">
        <v>47.242159000000001</v>
      </c>
      <c r="AN100" s="100">
        <v>64.470839999999995</v>
      </c>
      <c r="AO100" s="100">
        <v>64.103109000000003</v>
      </c>
      <c r="AP100" s="100">
        <v>54.304386999999998</v>
      </c>
      <c r="AQ100" s="100">
        <v>80.523394999999994</v>
      </c>
      <c r="AR100" s="100">
        <v>245.516188</v>
      </c>
      <c r="AS100" s="100">
        <v>101.003202</v>
      </c>
      <c r="AT100" s="100">
        <v>21.454491999999998</v>
      </c>
      <c r="AU100" s="100">
        <v>31.916606000000002</v>
      </c>
      <c r="AV100" s="100">
        <v>20.681419999999999</v>
      </c>
      <c r="AW100" s="100">
        <v>68.378050999999999</v>
      </c>
      <c r="AX100" s="100">
        <v>66.713854999999995</v>
      </c>
      <c r="AY100" s="100">
        <v>156.975157</v>
      </c>
      <c r="AZ100" s="100">
        <v>53.891827999999997</v>
      </c>
      <c r="BA100" s="100">
        <v>13.584436</v>
      </c>
      <c r="BB100" s="100">
        <v>14.160602000000001</v>
      </c>
      <c r="BC100" s="100">
        <v>13.528779999999999</v>
      </c>
      <c r="BD100" s="100">
        <v>43.441150999999998</v>
      </c>
      <c r="BE100" s="100">
        <v>42.118645999999998</v>
      </c>
      <c r="BF100" s="100">
        <v>-325.14942600000001</v>
      </c>
      <c r="BG100" s="100">
        <v>-310.62662999999998</v>
      </c>
      <c r="BH100" s="100">
        <v>-349.32599099999999</v>
      </c>
      <c r="BI100" s="100">
        <v>-365.443399</v>
      </c>
      <c r="BJ100" s="100">
        <v>-326.775779</v>
      </c>
      <c r="BK100" s="100">
        <v>-116.824687</v>
      </c>
      <c r="BL100" s="100">
        <v>572.60505499999999</v>
      </c>
      <c r="BM100" s="100">
        <v>554.21330499999999</v>
      </c>
      <c r="BN100" s="100">
        <v>598.43783599999995</v>
      </c>
      <c r="BO100" s="100">
        <v>640.69810900000004</v>
      </c>
      <c r="BP100" s="100">
        <v>692.81637699999999</v>
      </c>
      <c r="BQ100" s="100">
        <v>643.00458100000003</v>
      </c>
      <c r="BR100" s="101"/>
      <c r="BS100" s="101"/>
    </row>
    <row r="101" spans="1:71" x14ac:dyDescent="0.2">
      <c r="A101" s="10" t="s">
        <v>270</v>
      </c>
      <c r="B101" s="26">
        <v>43220.800543981481</v>
      </c>
      <c r="C101" s="86" t="s">
        <v>9</v>
      </c>
      <c r="D101" s="28">
        <v>31.253484</v>
      </c>
      <c r="E101" s="28">
        <v>11.082319999999996</v>
      </c>
      <c r="F101" s="28">
        <v>26.65794</v>
      </c>
      <c r="G101" s="29">
        <v>0.17238931440313854</v>
      </c>
      <c r="H101" s="29">
        <v>1.8201210576846738</v>
      </c>
      <c r="I101" s="86" t="s">
        <v>9</v>
      </c>
      <c r="J101" s="28">
        <v>8.5738430000000001</v>
      </c>
      <c r="K101" s="28">
        <v>4.3259830000000008</v>
      </c>
      <c r="L101" s="28">
        <v>6.5418139999999996</v>
      </c>
      <c r="M101" s="29">
        <v>0.31062164103106582</v>
      </c>
      <c r="N101" s="29">
        <v>0.98194098312452871</v>
      </c>
      <c r="O101" s="87" t="s">
        <v>9</v>
      </c>
      <c r="P101" s="88">
        <v>8.9574780000000001</v>
      </c>
      <c r="Q101" s="89">
        <v>7.1444550000000007</v>
      </c>
      <c r="R101" s="89">
        <v>4.5584049999999996</v>
      </c>
      <c r="S101" s="29">
        <v>0.96504654588611616</v>
      </c>
      <c r="T101" s="29">
        <v>0.25376645244458795</v>
      </c>
      <c r="U101" s="98"/>
      <c r="V101" s="98"/>
      <c r="W101" s="98"/>
      <c r="X101" s="98"/>
      <c r="Y101" s="100">
        <v>133.71600000000001</v>
      </c>
      <c r="Z101" s="100">
        <v>74.442747999999995</v>
      </c>
      <c r="AA101" s="100">
        <v>44.048310999999998</v>
      </c>
      <c r="AB101" s="100">
        <v>19.661033</v>
      </c>
      <c r="AC101" s="100">
        <v>17.041454999999999</v>
      </c>
      <c r="AD101" s="100">
        <v>21.513113000000001</v>
      </c>
      <c r="AE101" s="100">
        <v>12.175573999999999</v>
      </c>
      <c r="AF101" s="100">
        <v>7.9598690000000003</v>
      </c>
      <c r="AG101" s="100">
        <v>4.928763</v>
      </c>
      <c r="AH101" s="100">
        <v>4.0242110000000002</v>
      </c>
      <c r="AI101" s="100">
        <v>4.6002700000000001</v>
      </c>
      <c r="AJ101" s="100">
        <v>9.1462369999999993</v>
      </c>
      <c r="AK101" s="100">
        <v>15.494199999999999</v>
      </c>
      <c r="AL101" s="100">
        <v>8.0416869999999996</v>
      </c>
      <c r="AM101" s="100">
        <v>6.0712529999999996</v>
      </c>
      <c r="AN101" s="100">
        <v>3.398463</v>
      </c>
      <c r="AO101" s="100">
        <v>2.7522440000000001</v>
      </c>
      <c r="AP101" s="100">
        <v>3.0140349999999998</v>
      </c>
      <c r="AQ101" s="100">
        <v>7.736745</v>
      </c>
      <c r="AR101" s="100">
        <v>18.025096000000001</v>
      </c>
      <c r="AS101" s="100">
        <v>9.120139</v>
      </c>
      <c r="AT101" s="100">
        <v>2.8907699999999998</v>
      </c>
      <c r="AU101" s="100">
        <v>3.1598609999999998</v>
      </c>
      <c r="AV101" s="100">
        <v>0.79019700000000004</v>
      </c>
      <c r="AW101" s="100">
        <v>3.9722179999999998</v>
      </c>
      <c r="AX101" s="100">
        <v>3.1850809999999998</v>
      </c>
      <c r="AY101" s="100">
        <v>15.535299</v>
      </c>
      <c r="AZ101" s="100">
        <v>9.8875340000000005</v>
      </c>
      <c r="BA101" s="100">
        <v>1.8700619999999999</v>
      </c>
      <c r="BB101" s="100">
        <v>2.284386</v>
      </c>
      <c r="BC101" s="100">
        <v>1.693416</v>
      </c>
      <c r="BD101" s="100">
        <v>1.187594</v>
      </c>
      <c r="BE101" s="100">
        <v>2.3866399999999999</v>
      </c>
      <c r="BF101" s="100">
        <v>4.41683</v>
      </c>
      <c r="BG101" s="100">
        <v>7.7467949999999997</v>
      </c>
      <c r="BH101" s="100">
        <v>2.1420189999999999</v>
      </c>
      <c r="BI101" s="100">
        <v>2.1391209999999998</v>
      </c>
      <c r="BJ101" s="100">
        <v>4.9102420000000002</v>
      </c>
      <c r="BK101" s="100">
        <v>8.6541230000000002</v>
      </c>
      <c r="BL101" s="100">
        <v>69.295524</v>
      </c>
      <c r="BM101" s="100">
        <v>73.986659000000003</v>
      </c>
      <c r="BN101" s="100">
        <v>75.339015000000003</v>
      </c>
      <c r="BO101" s="100">
        <v>77.745941000000002</v>
      </c>
      <c r="BP101" s="100">
        <v>84.687702999999999</v>
      </c>
      <c r="BQ101" s="100">
        <v>93.823274999999995</v>
      </c>
      <c r="BR101" s="101"/>
      <c r="BS101" s="101"/>
    </row>
    <row r="102" spans="1:71" x14ac:dyDescent="0.2">
      <c r="A102" s="10" t="s">
        <v>17</v>
      </c>
      <c r="B102" s="26">
        <v>43220.803287037037</v>
      </c>
      <c r="C102" s="86">
        <v>66.333333333333329</v>
      </c>
      <c r="D102" s="28">
        <v>60.606022000000003</v>
      </c>
      <c r="E102" s="28">
        <v>70.142547000000036</v>
      </c>
      <c r="F102" s="28">
        <v>61.526054999999999</v>
      </c>
      <c r="G102" s="29">
        <v>-1.4953550979337038E-2</v>
      </c>
      <c r="H102" s="29">
        <v>-0.13595920604365885</v>
      </c>
      <c r="I102" s="86">
        <v>35</v>
      </c>
      <c r="J102" s="28">
        <v>28.120232000000001</v>
      </c>
      <c r="K102" s="28">
        <v>28.437590999999998</v>
      </c>
      <c r="L102" s="28">
        <v>36.68235</v>
      </c>
      <c r="M102" s="29">
        <v>-0.23341247221074979</v>
      </c>
      <c r="N102" s="29">
        <v>-1.1159841211584864E-2</v>
      </c>
      <c r="O102" s="87">
        <v>19</v>
      </c>
      <c r="P102" s="88">
        <v>15.905271000000001</v>
      </c>
      <c r="Q102" s="89">
        <v>86.929825000000008</v>
      </c>
      <c r="R102" s="89">
        <v>20.625423000000001</v>
      </c>
      <c r="S102" s="29">
        <v>-0.22885116101618863</v>
      </c>
      <c r="T102" s="29">
        <v>-0.81703321040851051</v>
      </c>
      <c r="U102" s="98"/>
      <c r="V102" s="98"/>
      <c r="W102" s="98"/>
      <c r="X102" s="98"/>
      <c r="Y102" s="100">
        <v>1083.3875</v>
      </c>
      <c r="Z102" s="100">
        <v>439.65851800000002</v>
      </c>
      <c r="AA102" s="100">
        <v>404.53285799999998</v>
      </c>
      <c r="AB102" s="100">
        <v>63.322470000000003</v>
      </c>
      <c r="AC102" s="100">
        <v>244.66744600000001</v>
      </c>
      <c r="AD102" s="100">
        <v>177.834644</v>
      </c>
      <c r="AE102" s="100">
        <v>194.80406500000001</v>
      </c>
      <c r="AF102" s="100">
        <v>47.050255</v>
      </c>
      <c r="AG102" s="100">
        <v>46.974862999999999</v>
      </c>
      <c r="AH102" s="100">
        <v>45.999431000000001</v>
      </c>
      <c r="AI102" s="100">
        <v>37.810094999999997</v>
      </c>
      <c r="AJ102" s="100">
        <v>39.453214000000003</v>
      </c>
      <c r="AK102" s="100">
        <v>142.01312799999999</v>
      </c>
      <c r="AL102" s="100">
        <v>157.68524600000001</v>
      </c>
      <c r="AM102" s="100">
        <v>36.328978999999997</v>
      </c>
      <c r="AN102" s="100">
        <v>39.878647000000001</v>
      </c>
      <c r="AO102" s="100">
        <v>37.911557999999999</v>
      </c>
      <c r="AP102" s="100">
        <v>27.893944000000001</v>
      </c>
      <c r="AQ102" s="100">
        <v>27.648651000000001</v>
      </c>
      <c r="AR102" s="100">
        <v>143.744168</v>
      </c>
      <c r="AS102" s="100">
        <v>159.11638400000001</v>
      </c>
      <c r="AT102" s="100">
        <v>45.423811000000001</v>
      </c>
      <c r="AU102" s="100">
        <v>37.363720000000001</v>
      </c>
      <c r="AV102" s="100">
        <v>36.359074</v>
      </c>
      <c r="AW102" s="100">
        <v>40.306609000000002</v>
      </c>
      <c r="AX102" s="100">
        <v>38.317618000000003</v>
      </c>
      <c r="AY102" s="100">
        <v>179.95683700000001</v>
      </c>
      <c r="AZ102" s="100">
        <v>420.51140199999998</v>
      </c>
      <c r="BA102" s="100">
        <v>56.685200000000002</v>
      </c>
      <c r="BB102" s="100">
        <v>21.677990000000001</v>
      </c>
      <c r="BC102" s="100">
        <v>291.81599599999998</v>
      </c>
      <c r="BD102" s="100">
        <v>31.514659999999999</v>
      </c>
      <c r="BE102" s="100">
        <v>40.886929000000002</v>
      </c>
      <c r="BF102" s="100">
        <v>927.39852399999995</v>
      </c>
      <c r="BG102" s="100">
        <v>638.45982900000001</v>
      </c>
      <c r="BH102" s="100">
        <v>1154.6094089999999</v>
      </c>
      <c r="BI102" s="100">
        <v>1014.485105</v>
      </c>
      <c r="BJ102" s="100">
        <v>1102.364957</v>
      </c>
      <c r="BK102" s="100">
        <v>1218.130813</v>
      </c>
      <c r="BL102" s="100">
        <v>3161.345656</v>
      </c>
      <c r="BM102" s="100">
        <v>3118.2210789999999</v>
      </c>
      <c r="BN102" s="100">
        <v>3149.7357390000002</v>
      </c>
      <c r="BO102" s="100">
        <v>3190.622668</v>
      </c>
      <c r="BP102" s="100">
        <v>3280.5769869999999</v>
      </c>
      <c r="BQ102" s="100">
        <v>3227.951008</v>
      </c>
      <c r="BR102" s="101"/>
      <c r="BS102" s="101"/>
    </row>
    <row r="103" spans="1:71" x14ac:dyDescent="0.2">
      <c r="A103" s="10" t="s">
        <v>271</v>
      </c>
      <c r="B103" s="26">
        <v>43220.805694444447</v>
      </c>
      <c r="C103" s="86" t="s">
        <v>9</v>
      </c>
      <c r="D103" s="28">
        <v>56.441741999999998</v>
      </c>
      <c r="E103" s="28">
        <v>58.919252999999998</v>
      </c>
      <c r="F103" s="28">
        <v>47.175832</v>
      </c>
      <c r="G103" s="29">
        <v>0.19641222225821053</v>
      </c>
      <c r="H103" s="29">
        <v>-4.2049260196832416E-2</v>
      </c>
      <c r="I103" s="86" t="s">
        <v>9</v>
      </c>
      <c r="J103" s="28">
        <v>1.2316199999999999</v>
      </c>
      <c r="K103" s="28">
        <v>3.2886099999999985</v>
      </c>
      <c r="L103" s="28">
        <v>4.0075459999999996</v>
      </c>
      <c r="M103" s="29">
        <v>-0.69267476904819059</v>
      </c>
      <c r="N103" s="29">
        <v>-0.62548918844131696</v>
      </c>
      <c r="O103" s="87" t="s">
        <v>9</v>
      </c>
      <c r="P103" s="88">
        <v>-1.3012999999999999</v>
      </c>
      <c r="Q103" s="89">
        <v>3.2849389999999996</v>
      </c>
      <c r="R103" s="89">
        <v>2.4420950000000001</v>
      </c>
      <c r="S103" s="29" t="s">
        <v>237</v>
      </c>
      <c r="T103" s="29" t="s">
        <v>237</v>
      </c>
      <c r="U103" s="98"/>
      <c r="V103" s="98"/>
      <c r="W103" s="98"/>
      <c r="X103" s="98"/>
      <c r="Y103" s="100">
        <v>55.349604100000001</v>
      </c>
      <c r="Z103" s="100">
        <v>233.21008399999999</v>
      </c>
      <c r="AA103" s="100">
        <v>161.006631</v>
      </c>
      <c r="AB103" s="100">
        <v>63.359169999999999</v>
      </c>
      <c r="AC103" s="100">
        <v>63.755828999999999</v>
      </c>
      <c r="AD103" s="100">
        <v>25.023008999999998</v>
      </c>
      <c r="AE103" s="100">
        <v>10.245922</v>
      </c>
      <c r="AF103" s="100">
        <v>5.2464279999999999</v>
      </c>
      <c r="AG103" s="100">
        <v>7.6235739999999996</v>
      </c>
      <c r="AH103" s="100">
        <v>8.1531649999999996</v>
      </c>
      <c r="AI103" s="100">
        <v>3.9998420000000001</v>
      </c>
      <c r="AJ103" s="100">
        <v>2.3816169999999999</v>
      </c>
      <c r="AK103" s="100">
        <v>14.363619</v>
      </c>
      <c r="AL103" s="100">
        <v>-8.9342000000000005E-2</v>
      </c>
      <c r="AM103" s="100">
        <v>2.302098</v>
      </c>
      <c r="AN103" s="100">
        <v>4.5780219999999998</v>
      </c>
      <c r="AO103" s="100">
        <v>5.7335019999999997</v>
      </c>
      <c r="AP103" s="100">
        <v>1.749997</v>
      </c>
      <c r="AQ103" s="100">
        <v>-0.26734599999999997</v>
      </c>
      <c r="AR103" s="100">
        <v>20.988659999999999</v>
      </c>
      <c r="AS103" s="100">
        <v>4.9713180000000001</v>
      </c>
      <c r="AT103" s="100">
        <v>3.3238289999999999</v>
      </c>
      <c r="AU103" s="100">
        <v>0.27675499999999997</v>
      </c>
      <c r="AV103" s="100">
        <v>-0.89515999999999996</v>
      </c>
      <c r="AW103" s="100">
        <v>6.2246490000000003</v>
      </c>
      <c r="AX103" s="100">
        <v>7.4678550000000001</v>
      </c>
      <c r="AY103" s="100">
        <v>14.214905</v>
      </c>
      <c r="AZ103" s="100">
        <v>2.0692210000000002</v>
      </c>
      <c r="BA103" s="100">
        <v>2.6282969999999999</v>
      </c>
      <c r="BB103" s="100">
        <v>-1.3366439999999999</v>
      </c>
      <c r="BC103" s="100">
        <v>-1.583631</v>
      </c>
      <c r="BD103" s="100">
        <v>2.9281009999999998</v>
      </c>
      <c r="BE103" s="100">
        <v>5.2573119999999998</v>
      </c>
      <c r="BF103" s="100">
        <v>21.422118999999999</v>
      </c>
      <c r="BG103" s="100">
        <v>15.651895</v>
      </c>
      <c r="BH103" s="100">
        <v>14.108928000000001</v>
      </c>
      <c r="BI103" s="100">
        <v>13.511599</v>
      </c>
      <c r="BJ103" s="100">
        <v>15.494937999999999</v>
      </c>
      <c r="BK103" s="100">
        <v>16.367570000000001</v>
      </c>
      <c r="BL103" s="100">
        <v>35.007508000000001</v>
      </c>
      <c r="BM103" s="100">
        <v>36.903534999999998</v>
      </c>
      <c r="BN103" s="100">
        <v>39.850822000000001</v>
      </c>
      <c r="BO103" s="100">
        <v>48.793968</v>
      </c>
      <c r="BP103" s="100">
        <v>52.081200000000003</v>
      </c>
      <c r="BQ103" s="100">
        <v>50.470630999999997</v>
      </c>
      <c r="BR103" s="101"/>
      <c r="BS103" s="101"/>
    </row>
    <row r="104" spans="1:71" x14ac:dyDescent="0.2">
      <c r="A104" s="10" t="s">
        <v>131</v>
      </c>
      <c r="B104" s="26">
        <v>43220.806122685186</v>
      </c>
      <c r="C104" s="86">
        <v>129.14285714285714</v>
      </c>
      <c r="D104" s="28">
        <v>142.203408</v>
      </c>
      <c r="E104" s="28">
        <v>159.77030200000002</v>
      </c>
      <c r="F104" s="28">
        <v>92.090126999999995</v>
      </c>
      <c r="G104" s="29">
        <v>0.54417647833192806</v>
      </c>
      <c r="H104" s="29">
        <v>-0.1099509344358629</v>
      </c>
      <c r="I104" s="86">
        <v>35</v>
      </c>
      <c r="J104" s="28">
        <v>44.945912</v>
      </c>
      <c r="K104" s="28">
        <v>51.675511000000014</v>
      </c>
      <c r="L104" s="28">
        <v>21.045200000000001</v>
      </c>
      <c r="M104" s="29">
        <v>1.1356847167049966</v>
      </c>
      <c r="N104" s="29">
        <v>-0.13022801071091517</v>
      </c>
      <c r="O104" s="87">
        <v>25</v>
      </c>
      <c r="P104" s="88">
        <v>30.377040999999998</v>
      </c>
      <c r="Q104" s="89">
        <v>35.51983700000001</v>
      </c>
      <c r="R104" s="89">
        <v>10.403527</v>
      </c>
      <c r="S104" s="29">
        <v>1.9198790948492754</v>
      </c>
      <c r="T104" s="29">
        <v>-0.14478658784385778</v>
      </c>
      <c r="U104" s="98"/>
      <c r="V104" s="98"/>
      <c r="W104" s="98"/>
      <c r="X104" s="98"/>
      <c r="Y104" s="100">
        <v>972.56789070000002</v>
      </c>
      <c r="Z104" s="100">
        <v>536.51470900000004</v>
      </c>
      <c r="AA104" s="100">
        <v>452.35450900000001</v>
      </c>
      <c r="AB104" s="100">
        <v>135.225482</v>
      </c>
      <c r="AC104" s="100">
        <v>149.428798</v>
      </c>
      <c r="AD104" s="100">
        <v>177.72265100000001</v>
      </c>
      <c r="AE104" s="100">
        <v>172.69869199999999</v>
      </c>
      <c r="AF104" s="100">
        <v>20.590422</v>
      </c>
      <c r="AG104" s="100">
        <v>45.954573000000003</v>
      </c>
      <c r="AH104" s="100">
        <v>58.007786000000003</v>
      </c>
      <c r="AI104" s="100">
        <v>53.169870000000003</v>
      </c>
      <c r="AJ104" s="100">
        <v>45.459822000000003</v>
      </c>
      <c r="AK104" s="100">
        <v>147.00971899999999</v>
      </c>
      <c r="AL104" s="100">
        <v>141.24653900000001</v>
      </c>
      <c r="AM104" s="100">
        <v>14.301727</v>
      </c>
      <c r="AN104" s="100">
        <v>37.916175000000003</v>
      </c>
      <c r="AO104" s="100">
        <v>50.173523000000003</v>
      </c>
      <c r="AP104" s="100">
        <v>44.618293999999999</v>
      </c>
      <c r="AQ104" s="100">
        <v>37.830699000000003</v>
      </c>
      <c r="AR104" s="100">
        <v>174.90571700000001</v>
      </c>
      <c r="AS104" s="100">
        <v>168.58906400000001</v>
      </c>
      <c r="AT104" s="100">
        <v>51.748046000000002</v>
      </c>
      <c r="AU104" s="100">
        <v>48.074872999999997</v>
      </c>
      <c r="AV104" s="100">
        <v>44.033647999999999</v>
      </c>
      <c r="AW104" s="100">
        <v>44.954082999999997</v>
      </c>
      <c r="AX104" s="100">
        <v>57.230922999999997</v>
      </c>
      <c r="AY104" s="100">
        <v>116.820407</v>
      </c>
      <c r="AZ104" s="100">
        <v>106.350303</v>
      </c>
      <c r="BA104" s="100">
        <v>35.505940000000002</v>
      </c>
      <c r="BB104" s="100">
        <v>31.025831</v>
      </c>
      <c r="BC104" s="100">
        <v>23.881347999999999</v>
      </c>
      <c r="BD104" s="100">
        <v>30.606318000000002</v>
      </c>
      <c r="BE104" s="100">
        <v>40.290725000000002</v>
      </c>
      <c r="BF104" s="100">
        <v>123.39565399999999</v>
      </c>
      <c r="BG104" s="100">
        <v>121.63716599999999</v>
      </c>
      <c r="BH104" s="100">
        <v>113.452338</v>
      </c>
      <c r="BI104" s="100">
        <v>103.831655</v>
      </c>
      <c r="BJ104" s="100">
        <v>131.018293</v>
      </c>
      <c r="BK104" s="100">
        <v>133.36076600000001</v>
      </c>
      <c r="BL104" s="100">
        <v>426.53597100000002</v>
      </c>
      <c r="BM104" s="100">
        <v>341.93949800000001</v>
      </c>
      <c r="BN104" s="100">
        <v>372.28522500000003</v>
      </c>
      <c r="BO104" s="100">
        <v>412.57594999999998</v>
      </c>
      <c r="BP104" s="100">
        <v>448.021096</v>
      </c>
      <c r="BQ104" s="100">
        <v>371.54669799999999</v>
      </c>
      <c r="BR104" s="101"/>
      <c r="BS104" s="101"/>
    </row>
    <row r="105" spans="1:71" x14ac:dyDescent="0.2">
      <c r="A105" s="10" t="s">
        <v>272</v>
      </c>
      <c r="B105" s="26">
        <v>43220.806770833333</v>
      </c>
      <c r="C105" s="86" t="s">
        <v>9</v>
      </c>
      <c r="D105" s="28">
        <v>156.06971999999999</v>
      </c>
      <c r="E105" s="28">
        <v>99.07423</v>
      </c>
      <c r="F105" s="28">
        <v>102.603208</v>
      </c>
      <c r="G105" s="29">
        <v>0.52109980810736434</v>
      </c>
      <c r="H105" s="29">
        <v>0.57528067591340348</v>
      </c>
      <c r="I105" s="86" t="s">
        <v>9</v>
      </c>
      <c r="J105" s="28">
        <v>2.0467580000000001</v>
      </c>
      <c r="K105" s="28">
        <v>1.5660209999999999</v>
      </c>
      <c r="L105" s="28">
        <v>-1.4234059999999999</v>
      </c>
      <c r="M105" s="29" t="s">
        <v>237</v>
      </c>
      <c r="N105" s="29">
        <v>0.30697991917094347</v>
      </c>
      <c r="O105" s="87" t="s">
        <v>9</v>
      </c>
      <c r="P105" s="88">
        <v>2.4178929999999998</v>
      </c>
      <c r="Q105" s="89">
        <v>2.8754360000000001</v>
      </c>
      <c r="R105" s="89">
        <v>1.2096279999999999</v>
      </c>
      <c r="S105" s="29">
        <v>0.99887320730009566</v>
      </c>
      <c r="T105" s="29">
        <v>-0.15912126021931983</v>
      </c>
      <c r="U105" s="98"/>
      <c r="V105" s="98"/>
      <c r="W105" s="98"/>
      <c r="X105" s="98"/>
      <c r="Y105" s="100">
        <v>53.118964120000008</v>
      </c>
      <c r="Z105" s="100">
        <v>434.45211999999998</v>
      </c>
      <c r="AA105" s="100">
        <v>229.93158700000001</v>
      </c>
      <c r="AB105" s="100">
        <v>107.287159</v>
      </c>
      <c r="AC105" s="100">
        <v>125.487523</v>
      </c>
      <c r="AD105" s="100">
        <v>25.240026</v>
      </c>
      <c r="AE105" s="100">
        <v>18.026143000000001</v>
      </c>
      <c r="AF105" s="100">
        <v>2.9891890000000001</v>
      </c>
      <c r="AG105" s="100">
        <v>6.195443</v>
      </c>
      <c r="AH105" s="100">
        <v>6.3344189999999996</v>
      </c>
      <c r="AI105" s="100">
        <v>9.7209749999999993</v>
      </c>
      <c r="AJ105" s="100">
        <v>8.5850489999999997</v>
      </c>
      <c r="AK105" s="100">
        <v>2.339178</v>
      </c>
      <c r="AL105" s="100">
        <v>0.84313899999999997</v>
      </c>
      <c r="AM105" s="100">
        <v>-1.472486</v>
      </c>
      <c r="AN105" s="100">
        <v>1.3008310000000001</v>
      </c>
      <c r="AO105" s="100">
        <v>1.068236</v>
      </c>
      <c r="AP105" s="100">
        <v>1.4425969999999999</v>
      </c>
      <c r="AQ105" s="100">
        <v>1.820192</v>
      </c>
      <c r="AR105" s="100">
        <v>2.6779329999999999</v>
      </c>
      <c r="AS105" s="100">
        <v>1.059383</v>
      </c>
      <c r="AT105" s="100">
        <v>0.61276799999999998</v>
      </c>
      <c r="AU105" s="100">
        <v>-1.2403379999999999</v>
      </c>
      <c r="AV105" s="100">
        <v>-0.19242799999999999</v>
      </c>
      <c r="AW105" s="100">
        <v>1.3830450000000001</v>
      </c>
      <c r="AX105" s="100">
        <v>1.1522730000000001</v>
      </c>
      <c r="AY105" s="100">
        <v>6.1457860000000002</v>
      </c>
      <c r="AZ105" s="100">
        <v>1.637813</v>
      </c>
      <c r="BA105" s="100">
        <v>0.44740999999999997</v>
      </c>
      <c r="BB105" s="100">
        <v>0.14077899999999999</v>
      </c>
      <c r="BC105" s="100">
        <v>0.114458</v>
      </c>
      <c r="BD105" s="100">
        <v>2.248694</v>
      </c>
      <c r="BE105" s="100">
        <v>-0.187972</v>
      </c>
      <c r="BF105" s="100">
        <v>-27.652007999999999</v>
      </c>
      <c r="BG105" s="100">
        <v>-27.915343</v>
      </c>
      <c r="BH105" s="100">
        <v>-27.232837</v>
      </c>
      <c r="BI105" s="100">
        <v>-28.109591999999999</v>
      </c>
      <c r="BJ105" s="100">
        <v>-34.246980000000001</v>
      </c>
      <c r="BK105" s="100">
        <v>-33.530239999999999</v>
      </c>
      <c r="BL105" s="100">
        <v>28.171835000000002</v>
      </c>
      <c r="BM105" s="100">
        <v>29.381463</v>
      </c>
      <c r="BN105" s="100">
        <v>31.623297999999998</v>
      </c>
      <c r="BO105" s="100">
        <v>31.701225000000001</v>
      </c>
      <c r="BP105" s="100">
        <v>34.608244999999997</v>
      </c>
      <c r="BQ105" s="100">
        <v>36.919195999999999</v>
      </c>
      <c r="BR105" s="101"/>
      <c r="BS105" s="101"/>
    </row>
    <row r="106" spans="1:71" x14ac:dyDescent="0.2">
      <c r="A106" s="10" t="s">
        <v>273</v>
      </c>
      <c r="B106" s="26">
        <v>43220.811747685184</v>
      </c>
      <c r="C106" s="86" t="s">
        <v>9</v>
      </c>
      <c r="D106" s="28">
        <v>1.525979</v>
      </c>
      <c r="E106" s="28">
        <v>2.1741580000000003</v>
      </c>
      <c r="F106" s="28">
        <v>1.6628309999999999</v>
      </c>
      <c r="G106" s="29">
        <v>-8.2300606616066196E-2</v>
      </c>
      <c r="H106" s="29">
        <v>-0.29812874685280477</v>
      </c>
      <c r="I106" s="86" t="s">
        <v>9</v>
      </c>
      <c r="J106" s="28">
        <v>-5.3429999999999997E-3</v>
      </c>
      <c r="K106" s="28">
        <v>-0.49419500000000005</v>
      </c>
      <c r="L106" s="28">
        <v>0.646841</v>
      </c>
      <c r="M106" s="29" t="s">
        <v>237</v>
      </c>
      <c r="N106" s="29" t="s">
        <v>237</v>
      </c>
      <c r="O106" s="87" t="s">
        <v>9</v>
      </c>
      <c r="P106" s="88">
        <v>-1.130655</v>
      </c>
      <c r="Q106" s="89">
        <v>-52.453343000000004</v>
      </c>
      <c r="R106" s="89">
        <v>-0.94851700000000005</v>
      </c>
      <c r="S106" s="29" t="s">
        <v>237</v>
      </c>
      <c r="T106" s="29" t="s">
        <v>237</v>
      </c>
      <c r="U106" s="98"/>
      <c r="V106" s="98"/>
      <c r="W106" s="98"/>
      <c r="X106" s="98"/>
      <c r="Y106" s="100">
        <v>78.408000000000001</v>
      </c>
      <c r="Z106" s="100">
        <v>7.1392610000000003</v>
      </c>
      <c r="AA106" s="100">
        <v>8.2341870000000004</v>
      </c>
      <c r="AB106" s="100">
        <v>1.576821</v>
      </c>
      <c r="AC106" s="100">
        <v>1.7254510000000001</v>
      </c>
      <c r="AD106" s="100">
        <v>4.7222540000000004</v>
      </c>
      <c r="AE106" s="100">
        <v>5.109909</v>
      </c>
      <c r="AF106" s="100">
        <v>1.195454</v>
      </c>
      <c r="AG106" s="100">
        <v>1.05453</v>
      </c>
      <c r="AH106" s="100">
        <v>1.3591059999999999</v>
      </c>
      <c r="AI106" s="100">
        <v>1.039272</v>
      </c>
      <c r="AJ106" s="100">
        <v>0.87766599999999995</v>
      </c>
      <c r="AK106" s="100">
        <v>0.42030899999999999</v>
      </c>
      <c r="AL106" s="100">
        <v>2.819766</v>
      </c>
      <c r="AM106" s="100">
        <v>0.58454099999999998</v>
      </c>
      <c r="AN106" s="100">
        <v>-0.27226299999999998</v>
      </c>
      <c r="AO106" s="100">
        <v>0.66849700000000001</v>
      </c>
      <c r="AP106" s="100">
        <v>-0.56046600000000002</v>
      </c>
      <c r="AQ106" s="100">
        <v>-6.7385E-2</v>
      </c>
      <c r="AR106" s="100">
        <v>0.67033299999999996</v>
      </c>
      <c r="AS106" s="100">
        <v>3.0860120000000002</v>
      </c>
      <c r="AT106" s="100">
        <v>0.66566700000000001</v>
      </c>
      <c r="AU106" s="100">
        <v>0.77111200000000002</v>
      </c>
      <c r="AV106" s="100">
        <v>0.901945</v>
      </c>
      <c r="AW106" s="100">
        <v>-0.21000199999999999</v>
      </c>
      <c r="AX106" s="100">
        <v>0.72768900000000003</v>
      </c>
      <c r="AY106" s="100">
        <v>-55.048881000000002</v>
      </c>
      <c r="AZ106" s="100">
        <v>-1.753341</v>
      </c>
      <c r="BA106" s="100">
        <v>-0.21979799999999999</v>
      </c>
      <c r="BB106" s="100">
        <v>-0.48988500000000001</v>
      </c>
      <c r="BC106" s="100">
        <v>-0.57585900000000001</v>
      </c>
      <c r="BD106" s="100">
        <v>-1.254491</v>
      </c>
      <c r="BE106" s="100">
        <v>-0.39252999999999999</v>
      </c>
      <c r="BF106" s="100">
        <v>36.034399999999998</v>
      </c>
      <c r="BG106" s="100">
        <v>32.512076</v>
      </c>
      <c r="BH106" s="100">
        <v>32.928876000000002</v>
      </c>
      <c r="BI106" s="100">
        <v>30.965539</v>
      </c>
      <c r="BJ106" s="100">
        <v>27.809733999999999</v>
      </c>
      <c r="BK106" s="100">
        <v>24.869819</v>
      </c>
      <c r="BL106" s="100">
        <v>154.275621</v>
      </c>
      <c r="BM106" s="100">
        <v>153.32710399999999</v>
      </c>
      <c r="BN106" s="100">
        <v>152.082786</v>
      </c>
      <c r="BO106" s="100">
        <v>151.687185</v>
      </c>
      <c r="BP106" s="100">
        <v>99.230673999999993</v>
      </c>
      <c r="BQ106" s="100">
        <v>98.068382</v>
      </c>
      <c r="BR106" s="101"/>
      <c r="BS106" s="101"/>
    </row>
    <row r="107" spans="1:71" x14ac:dyDescent="0.2">
      <c r="A107" s="10" t="s">
        <v>53</v>
      </c>
      <c r="B107" s="26">
        <v>43220.812754629631</v>
      </c>
      <c r="C107" s="86">
        <v>1363</v>
      </c>
      <c r="D107" s="28">
        <v>1435.3820000000001</v>
      </c>
      <c r="E107" s="28">
        <v>1098.0769999999998</v>
      </c>
      <c r="F107" s="28">
        <v>834.09199999999998</v>
      </c>
      <c r="G107" s="29">
        <v>0.72089170019614146</v>
      </c>
      <c r="H107" s="29">
        <v>0.30717791193149502</v>
      </c>
      <c r="I107" s="86">
        <v>653.66666666666663</v>
      </c>
      <c r="J107" s="28">
        <v>845.995</v>
      </c>
      <c r="K107" s="28">
        <v>627.33999999999992</v>
      </c>
      <c r="L107" s="28">
        <v>400.15899999999999</v>
      </c>
      <c r="M107" s="29">
        <v>1.1141471265172096</v>
      </c>
      <c r="N107" s="29">
        <v>0.34854305480281833</v>
      </c>
      <c r="O107" s="87">
        <v>534.16666666666663</v>
      </c>
      <c r="P107" s="88">
        <v>867.25900000000001</v>
      </c>
      <c r="Q107" s="89">
        <v>690.55899999999997</v>
      </c>
      <c r="R107" s="89">
        <v>319.69600000000003</v>
      </c>
      <c r="S107" s="29">
        <v>1.712761498423502</v>
      </c>
      <c r="T107" s="29">
        <v>0.25587965691562919</v>
      </c>
      <c r="U107" s="98"/>
      <c r="V107" s="98"/>
      <c r="W107" s="98"/>
      <c r="X107" s="98"/>
      <c r="Y107" s="100">
        <v>9424</v>
      </c>
      <c r="Z107" s="100">
        <v>3900.5659999999998</v>
      </c>
      <c r="AA107" s="100">
        <v>3455.8919999999998</v>
      </c>
      <c r="AB107" s="100">
        <v>533.39300000000003</v>
      </c>
      <c r="AC107" s="100">
        <v>1435.0039999999999</v>
      </c>
      <c r="AD107" s="100">
        <v>2112.5210000000002</v>
      </c>
      <c r="AE107" s="100">
        <v>1836.2139999999999</v>
      </c>
      <c r="AF107" s="100">
        <v>448.94099999999997</v>
      </c>
      <c r="AG107" s="100">
        <v>347.565</v>
      </c>
      <c r="AH107" s="100">
        <v>625.62400000000002</v>
      </c>
      <c r="AI107" s="100">
        <v>690.39099999999996</v>
      </c>
      <c r="AJ107" s="100">
        <v>898.33600000000001</v>
      </c>
      <c r="AK107" s="100">
        <v>1852.713</v>
      </c>
      <c r="AL107" s="100">
        <v>1642.6469999999999</v>
      </c>
      <c r="AM107" s="100">
        <v>398.52600000000001</v>
      </c>
      <c r="AN107" s="100">
        <v>295.23500000000001</v>
      </c>
      <c r="AO107" s="100">
        <v>533.82600000000002</v>
      </c>
      <c r="AP107" s="100">
        <v>625.12599999999998</v>
      </c>
      <c r="AQ107" s="100">
        <v>844.20500000000004</v>
      </c>
      <c r="AR107" s="100">
        <v>1860.8489999999999</v>
      </c>
      <c r="AS107" s="100">
        <v>1649.7329999999999</v>
      </c>
      <c r="AT107" s="100">
        <v>413.858</v>
      </c>
      <c r="AU107" s="100">
        <v>924.45600000000002</v>
      </c>
      <c r="AV107" s="100">
        <v>239.30099999999999</v>
      </c>
      <c r="AW107" s="100">
        <v>297.04899999999998</v>
      </c>
      <c r="AX107" s="100">
        <v>536.30100000000004</v>
      </c>
      <c r="AY107" s="100">
        <v>1756.0940000000001</v>
      </c>
      <c r="AZ107" s="100">
        <v>1761.2760000000001</v>
      </c>
      <c r="BA107" s="100">
        <v>453.98700000000002</v>
      </c>
      <c r="BB107" s="100">
        <v>894.19600000000003</v>
      </c>
      <c r="BC107" s="100">
        <v>236.31100000000001</v>
      </c>
      <c r="BD107" s="100">
        <v>306.14800000000002</v>
      </c>
      <c r="BE107" s="100">
        <v>439.69099999999997</v>
      </c>
      <c r="BF107" s="100">
        <v>-2422.538</v>
      </c>
      <c r="BG107" s="100">
        <v>-1869.8489999999999</v>
      </c>
      <c r="BH107" s="100">
        <v>-466.55799999999999</v>
      </c>
      <c r="BI107" s="100">
        <v>172.79300000000001</v>
      </c>
      <c r="BJ107" s="100">
        <v>1330.8969999999999</v>
      </c>
      <c r="BK107" s="100">
        <v>895.48800000000006</v>
      </c>
      <c r="BL107" s="100">
        <v>10730.192999999999</v>
      </c>
      <c r="BM107" s="100">
        <v>11049.888999999999</v>
      </c>
      <c r="BN107" s="100">
        <v>11356.037</v>
      </c>
      <c r="BO107" s="100">
        <v>11795.727999999999</v>
      </c>
      <c r="BP107" s="100">
        <v>12465.519</v>
      </c>
      <c r="BQ107" s="100">
        <v>13332.778</v>
      </c>
      <c r="BR107" s="101"/>
      <c r="BS107" s="101"/>
    </row>
    <row r="108" spans="1:71" x14ac:dyDescent="0.2">
      <c r="A108" s="10" t="s">
        <v>274</v>
      </c>
      <c r="B108" s="26">
        <v>43220.814652777779</v>
      </c>
      <c r="C108" s="86" t="s">
        <v>9</v>
      </c>
      <c r="D108" s="28">
        <v>88.037789000000004</v>
      </c>
      <c r="E108" s="28">
        <v>63.110535999999968</v>
      </c>
      <c r="F108" s="28">
        <v>58.924705000000003</v>
      </c>
      <c r="G108" s="29">
        <v>0.49407263048665251</v>
      </c>
      <c r="H108" s="29">
        <v>0.39497767852898691</v>
      </c>
      <c r="I108" s="86" t="s">
        <v>9</v>
      </c>
      <c r="J108" s="28">
        <v>-5.1205819999999997</v>
      </c>
      <c r="K108" s="28">
        <v>-1.6672189999999993</v>
      </c>
      <c r="L108" s="28">
        <v>-2.4415640000000001</v>
      </c>
      <c r="M108" s="29" t="s">
        <v>237</v>
      </c>
      <c r="N108" s="29" t="s">
        <v>237</v>
      </c>
      <c r="O108" s="87" t="s">
        <v>9</v>
      </c>
      <c r="P108" s="88">
        <v>-12.039795</v>
      </c>
      <c r="Q108" s="89">
        <v>-0.36753500000000017</v>
      </c>
      <c r="R108" s="89">
        <v>-6.0169319999999997</v>
      </c>
      <c r="S108" s="29" t="s">
        <v>237</v>
      </c>
      <c r="T108" s="29" t="s">
        <v>237</v>
      </c>
      <c r="U108" s="98"/>
      <c r="V108" s="98"/>
      <c r="W108" s="98"/>
      <c r="X108" s="98"/>
      <c r="Y108" s="100">
        <v>553</v>
      </c>
      <c r="Z108" s="100">
        <v>330.16562199999998</v>
      </c>
      <c r="AA108" s="100">
        <v>271.09330299999999</v>
      </c>
      <c r="AB108" s="100">
        <v>120.152154</v>
      </c>
      <c r="AC108" s="100">
        <v>87.978227000000004</v>
      </c>
      <c r="AD108" s="100">
        <v>108.941755</v>
      </c>
      <c r="AE108" s="100">
        <v>100.36425800000001</v>
      </c>
      <c r="AF108" s="100">
        <v>16.681919000000001</v>
      </c>
      <c r="AG108" s="100">
        <v>40.462124000000003</v>
      </c>
      <c r="AH108" s="100">
        <v>29.258158000000002</v>
      </c>
      <c r="AI108" s="100">
        <v>22.539553999999999</v>
      </c>
      <c r="AJ108" s="100">
        <v>17.690324</v>
      </c>
      <c r="AK108" s="100">
        <v>10.768825</v>
      </c>
      <c r="AL108" s="100">
        <v>9.8352339999999998</v>
      </c>
      <c r="AM108" s="100">
        <v>-5.2038209999999996</v>
      </c>
      <c r="AN108" s="100">
        <v>10.610127</v>
      </c>
      <c r="AO108" s="100">
        <v>10.054945999999999</v>
      </c>
      <c r="AP108" s="100">
        <v>-4.6924270000000003</v>
      </c>
      <c r="AQ108" s="100">
        <v>-7.4739019999999998</v>
      </c>
      <c r="AR108" s="100">
        <v>21.483598000000001</v>
      </c>
      <c r="AS108" s="100">
        <v>23.310811000000001</v>
      </c>
      <c r="AT108" s="100">
        <v>10.888346</v>
      </c>
      <c r="AU108" s="100">
        <v>7.8381460000000001</v>
      </c>
      <c r="AV108" s="100">
        <v>4.6905549999999998</v>
      </c>
      <c r="AW108" s="100">
        <v>13.126457</v>
      </c>
      <c r="AX108" s="100">
        <v>12.465923999999999</v>
      </c>
      <c r="AY108" s="100">
        <v>-2.4153190000000002</v>
      </c>
      <c r="AZ108" s="100">
        <v>3.6635840000000002</v>
      </c>
      <c r="BA108" s="100">
        <v>9.9461259999999996</v>
      </c>
      <c r="BB108" s="100">
        <v>-0.15815599999999999</v>
      </c>
      <c r="BC108" s="100">
        <v>0.74194800000000005</v>
      </c>
      <c r="BD108" s="100">
        <v>3.1199849999999998</v>
      </c>
      <c r="BE108" s="100">
        <v>0.84886300000000003</v>
      </c>
      <c r="BF108" s="100">
        <v>-20.812380999999998</v>
      </c>
      <c r="BG108" s="100">
        <v>5.7290299999999998</v>
      </c>
      <c r="BH108" s="100">
        <v>58.217965999999997</v>
      </c>
      <c r="BI108" s="100">
        <v>32.409168999999999</v>
      </c>
      <c r="BJ108" s="100">
        <v>3.5598040000000002</v>
      </c>
      <c r="BK108" s="100">
        <v>49.075035999999997</v>
      </c>
      <c r="BL108" s="100">
        <v>108.33837800000001</v>
      </c>
      <c r="BM108" s="100">
        <v>103.69880999999999</v>
      </c>
      <c r="BN108" s="100">
        <v>106.224555</v>
      </c>
      <c r="BO108" s="100">
        <v>106.464817</v>
      </c>
      <c r="BP108" s="100">
        <v>106.027632</v>
      </c>
      <c r="BQ108" s="100">
        <v>95.159541000000004</v>
      </c>
      <c r="BR108" s="101"/>
      <c r="BS108" s="101"/>
    </row>
    <row r="109" spans="1:71" x14ac:dyDescent="0.2">
      <c r="A109" s="10" t="s">
        <v>56</v>
      </c>
      <c r="B109" s="26">
        <v>43220.81689814815</v>
      </c>
      <c r="C109" s="86" t="s">
        <v>9</v>
      </c>
      <c r="D109" s="28">
        <v>7.3792960000000001</v>
      </c>
      <c r="E109" s="28">
        <v>6.1095269999999999</v>
      </c>
      <c r="F109" s="28">
        <v>0</v>
      </c>
      <c r="G109" s="29" t="s">
        <v>9</v>
      </c>
      <c r="H109" s="29">
        <v>0.207834256236203</v>
      </c>
      <c r="I109" s="86" t="s">
        <v>9</v>
      </c>
      <c r="J109" s="28">
        <v>-9.7311580000000006</v>
      </c>
      <c r="K109" s="28">
        <v>-3.7034219999999998</v>
      </c>
      <c r="L109" s="28">
        <v>-0.90220400000000001</v>
      </c>
      <c r="M109" s="29" t="s">
        <v>237</v>
      </c>
      <c r="N109" s="29" t="s">
        <v>237</v>
      </c>
      <c r="O109" s="87" t="s">
        <v>9</v>
      </c>
      <c r="P109" s="88">
        <v>-76.614759000000006</v>
      </c>
      <c r="Q109" s="89">
        <v>2061.8095800000001</v>
      </c>
      <c r="R109" s="89">
        <v>-29.754446999999999</v>
      </c>
      <c r="S109" s="29" t="s">
        <v>237</v>
      </c>
      <c r="T109" s="29" t="s">
        <v>237</v>
      </c>
      <c r="U109" s="98"/>
      <c r="V109" s="98"/>
      <c r="W109" s="98"/>
      <c r="X109" s="98"/>
      <c r="Y109" s="100">
        <v>1474.55</v>
      </c>
      <c r="Z109" s="100">
        <v>15.661744000000001</v>
      </c>
      <c r="AA109" s="100">
        <v>71.319545000000005</v>
      </c>
      <c r="AB109" s="100">
        <v>0</v>
      </c>
      <c r="AC109" s="100">
        <v>0</v>
      </c>
      <c r="AD109" s="100">
        <v>7.1451140000000004</v>
      </c>
      <c r="AE109" s="100">
        <v>12.506183999999999</v>
      </c>
      <c r="AF109" s="100">
        <v>0</v>
      </c>
      <c r="AG109" s="100">
        <v>0</v>
      </c>
      <c r="AH109" s="100">
        <v>3.291328</v>
      </c>
      <c r="AI109" s="100">
        <v>3.8537859999999999</v>
      </c>
      <c r="AJ109" s="100">
        <v>1.7340789999999999</v>
      </c>
      <c r="AK109" s="100">
        <v>-4.047866</v>
      </c>
      <c r="AL109" s="100">
        <v>7.3416779999999999</v>
      </c>
      <c r="AM109" s="100">
        <v>-0.904528</v>
      </c>
      <c r="AN109" s="100">
        <v>-1.4380329999999999</v>
      </c>
      <c r="AO109" s="100">
        <v>1.6858470000000001</v>
      </c>
      <c r="AP109" s="100">
        <v>-3.7080090000000001</v>
      </c>
      <c r="AQ109" s="100">
        <v>-9.7332979999999996</v>
      </c>
      <c r="AR109" s="100">
        <v>-4.0388409999999997</v>
      </c>
      <c r="AS109" s="100">
        <v>7.4629529999999997</v>
      </c>
      <c r="AT109" s="100">
        <v>10.461321</v>
      </c>
      <c r="AU109" s="100">
        <v>-0.96355800000000003</v>
      </c>
      <c r="AV109" s="100">
        <v>-0.83345000000000002</v>
      </c>
      <c r="AW109" s="100">
        <v>-1.4359189999999999</v>
      </c>
      <c r="AX109" s="100">
        <v>2.002704</v>
      </c>
      <c r="AY109" s="100">
        <v>1990.0718730000001</v>
      </c>
      <c r="AZ109" s="100">
        <v>116.82404099999999</v>
      </c>
      <c r="BA109" s="100">
        <v>-11.154574</v>
      </c>
      <c r="BB109" s="100">
        <v>-21.003582999999999</v>
      </c>
      <c r="BC109" s="100">
        <v>148.603812</v>
      </c>
      <c r="BD109" s="100">
        <v>-10.331147</v>
      </c>
      <c r="BE109" s="100">
        <v>-31.652113</v>
      </c>
      <c r="BF109" s="100">
        <v>347.879817</v>
      </c>
      <c r="BG109" s="100">
        <v>803.43815199999995</v>
      </c>
      <c r="BH109" s="100">
        <v>541.32277899999997</v>
      </c>
      <c r="BI109" s="100">
        <v>642.66162999999995</v>
      </c>
      <c r="BJ109" s="100">
        <v>776.75502100000006</v>
      </c>
      <c r="BK109" s="100">
        <v>693.31246899999996</v>
      </c>
      <c r="BL109" s="100">
        <v>951.25256300000001</v>
      </c>
      <c r="BM109" s="100">
        <v>921.49811599999998</v>
      </c>
      <c r="BN109" s="100">
        <v>911.16696899999999</v>
      </c>
      <c r="BO109" s="100">
        <v>879.51485600000001</v>
      </c>
      <c r="BP109" s="100">
        <v>2941.3244359999999</v>
      </c>
      <c r="BQ109" s="100">
        <v>2864.7096769999998</v>
      </c>
      <c r="BR109" s="101"/>
      <c r="BS109" s="101"/>
    </row>
    <row r="110" spans="1:71" x14ac:dyDescent="0.2">
      <c r="A110" s="10" t="s">
        <v>275</v>
      </c>
      <c r="B110" s="26">
        <v>43220.825567129628</v>
      </c>
      <c r="C110" s="86" t="s">
        <v>9</v>
      </c>
      <c r="D110" s="28">
        <v>5.944617</v>
      </c>
      <c r="E110" s="28">
        <v>5.1656630000000021</v>
      </c>
      <c r="F110" s="28">
        <v>5.7792110000000001</v>
      </c>
      <c r="G110" s="29">
        <v>2.8620861913503326E-2</v>
      </c>
      <c r="H110" s="29">
        <v>0.15079458338648832</v>
      </c>
      <c r="I110" s="86" t="s">
        <v>9</v>
      </c>
      <c r="J110" s="28">
        <v>1.5249950000000001</v>
      </c>
      <c r="K110" s="28">
        <v>0.27347799999999989</v>
      </c>
      <c r="L110" s="28">
        <v>2.0515319999999999</v>
      </c>
      <c r="M110" s="29">
        <v>-0.25665551402561593</v>
      </c>
      <c r="N110" s="29">
        <v>4.5762986419382941</v>
      </c>
      <c r="O110" s="87" t="s">
        <v>9</v>
      </c>
      <c r="P110" s="88">
        <v>0.61400200000000005</v>
      </c>
      <c r="Q110" s="89">
        <v>-0.13245499999999932</v>
      </c>
      <c r="R110" s="89">
        <v>1.4350719999999999</v>
      </c>
      <c r="S110" s="29">
        <v>-0.57214550907550277</v>
      </c>
      <c r="T110" s="29" t="s">
        <v>237</v>
      </c>
      <c r="U110" s="98"/>
      <c r="V110" s="98"/>
      <c r="W110" s="98"/>
      <c r="X110" s="98"/>
      <c r="Y110" s="100">
        <v>63.36</v>
      </c>
      <c r="Z110" s="100">
        <v>23.675488000000001</v>
      </c>
      <c r="AA110" s="100">
        <v>21.615483000000001</v>
      </c>
      <c r="AB110" s="100">
        <v>5.9409660000000004</v>
      </c>
      <c r="AC110" s="100">
        <v>6.7896479999999997</v>
      </c>
      <c r="AD110" s="100">
        <v>9.1253309999999992</v>
      </c>
      <c r="AE110" s="100">
        <v>9.4276850000000003</v>
      </c>
      <c r="AF110" s="100">
        <v>2.8312339999999998</v>
      </c>
      <c r="AG110" s="100">
        <v>2.4960819999999999</v>
      </c>
      <c r="AH110" s="100">
        <v>2.8182870000000002</v>
      </c>
      <c r="AI110" s="100">
        <v>0.97972800000000004</v>
      </c>
      <c r="AJ110" s="100">
        <v>2.5030739999999998</v>
      </c>
      <c r="AK110" s="100">
        <v>3.8661970000000001</v>
      </c>
      <c r="AL110" s="100">
        <v>6.4855369999999999</v>
      </c>
      <c r="AM110" s="100">
        <v>1.8716999999999999</v>
      </c>
      <c r="AN110" s="100">
        <v>1.1607099999999999</v>
      </c>
      <c r="AO110" s="100">
        <v>1.3276410000000001</v>
      </c>
      <c r="AP110" s="100">
        <v>-0.49385400000000002</v>
      </c>
      <c r="AQ110" s="100">
        <v>0.66225800000000001</v>
      </c>
      <c r="AR110" s="100">
        <v>5.2438989999999999</v>
      </c>
      <c r="AS110" s="100">
        <v>7.2913139999999999</v>
      </c>
      <c r="AT110" s="100">
        <v>1.3367469999999999</v>
      </c>
      <c r="AU110" s="100">
        <v>1.5391060000000001</v>
      </c>
      <c r="AV110" s="100">
        <v>2.6615709999999999</v>
      </c>
      <c r="AW110" s="100">
        <v>1.358082</v>
      </c>
      <c r="AX110" s="100">
        <v>1.5608070000000001</v>
      </c>
      <c r="AY110" s="100">
        <v>4.0974250000000003</v>
      </c>
      <c r="AZ110" s="100">
        <v>4.6978669999999996</v>
      </c>
      <c r="BA110" s="100">
        <v>0.85855300000000001</v>
      </c>
      <c r="BB110" s="100">
        <v>0.97131000000000001</v>
      </c>
      <c r="BC110" s="100">
        <v>1.7917460000000001</v>
      </c>
      <c r="BD110" s="100">
        <v>1.377467</v>
      </c>
      <c r="BE110" s="100">
        <v>1.417341</v>
      </c>
      <c r="BF110" s="100">
        <v>6.3299890000000003</v>
      </c>
      <c r="BG110" s="100">
        <v>7.397411</v>
      </c>
      <c r="BH110" s="100">
        <v>-3.1445780000000001</v>
      </c>
      <c r="BI110" s="100">
        <v>-0.60094899999999996</v>
      </c>
      <c r="BJ110" s="100">
        <v>-0.14274300000000001</v>
      </c>
      <c r="BK110" s="100">
        <v>1.938642</v>
      </c>
      <c r="BL110" s="100">
        <v>20.020745999999999</v>
      </c>
      <c r="BM110" s="100">
        <v>21.475718000000001</v>
      </c>
      <c r="BN110" s="100">
        <v>39.332016000000003</v>
      </c>
      <c r="BO110" s="100">
        <v>40.677660000000003</v>
      </c>
      <c r="BP110" s="100">
        <v>40.538291000000001</v>
      </c>
      <c r="BQ110" s="100">
        <v>41.076213000000003</v>
      </c>
      <c r="BR110" s="101"/>
      <c r="BS110" s="101"/>
    </row>
    <row r="111" spans="1:71" x14ac:dyDescent="0.2">
      <c r="A111" s="10" t="s">
        <v>276</v>
      </c>
      <c r="B111" s="26">
        <v>43220.831388888888</v>
      </c>
      <c r="C111" s="86" t="s">
        <v>9</v>
      </c>
      <c r="D111" s="28">
        <v>271.60776350226735</v>
      </c>
      <c r="E111" s="28">
        <v>243.3041546130579</v>
      </c>
      <c r="F111" s="28">
        <v>182.73546609313038</v>
      </c>
      <c r="G111" s="29">
        <v>0.4863439993845724</v>
      </c>
      <c r="H111" s="29">
        <v>0.1163301503594234</v>
      </c>
      <c r="I111" s="86" t="s">
        <v>9</v>
      </c>
      <c r="J111" s="28">
        <v>78.942104628959356</v>
      </c>
      <c r="K111" s="28">
        <v>64.099377033054026</v>
      </c>
      <c r="L111" s="28">
        <v>22.726470706006005</v>
      </c>
      <c r="M111" s="29">
        <v>2.4735751824455985</v>
      </c>
      <c r="N111" s="29">
        <v>0.23155806316575278</v>
      </c>
      <c r="O111" s="87" t="s">
        <v>9</v>
      </c>
      <c r="P111" s="88">
        <v>49.550252853584567</v>
      </c>
      <c r="Q111" s="89">
        <v>14.977655142114003</v>
      </c>
      <c r="R111" s="89">
        <v>-1.1772833971807339</v>
      </c>
      <c r="S111" s="29" t="s">
        <v>237</v>
      </c>
      <c r="T111" s="29">
        <v>2.3082783909384936</v>
      </c>
      <c r="U111" s="98"/>
      <c r="V111" s="98"/>
      <c r="W111" s="98"/>
      <c r="X111" s="98"/>
      <c r="Y111" s="100">
        <v>838.65972501907243</v>
      </c>
      <c r="Z111" s="100">
        <v>837.40044474801255</v>
      </c>
      <c r="AA111" s="100">
        <v>492.56705655554339</v>
      </c>
      <c r="AB111" s="100">
        <v>210.31677808210929</v>
      </c>
      <c r="AC111" s="100">
        <v>201.04404595971502</v>
      </c>
      <c r="AD111" s="100">
        <v>141.55396246340135</v>
      </c>
      <c r="AE111" s="100">
        <v>52.424692766792077</v>
      </c>
      <c r="AF111" s="100">
        <v>99.072453999999993</v>
      </c>
      <c r="AG111" s="100">
        <v>136.366615</v>
      </c>
      <c r="AH111" s="100">
        <v>162.53298699999999</v>
      </c>
      <c r="AI111" s="100">
        <v>273.55964899999998</v>
      </c>
      <c r="AJ111" s="100">
        <v>357.65068200000002</v>
      </c>
      <c r="AK111" s="100">
        <v>125.1480655515679</v>
      </c>
      <c r="AL111" s="100">
        <v>39.615525501445816</v>
      </c>
      <c r="AM111" s="100">
        <v>80.791313000000002</v>
      </c>
      <c r="AN111" s="100">
        <v>115.18807099999999</v>
      </c>
      <c r="AO111" s="100">
        <v>142.604028</v>
      </c>
      <c r="AP111" s="100">
        <v>255.118752</v>
      </c>
      <c r="AQ111" s="100">
        <v>336.59211399999998</v>
      </c>
      <c r="AR111" s="100">
        <v>154.75290477229433</v>
      </c>
      <c r="AS111" s="100">
        <v>66.288011841038326</v>
      </c>
      <c r="AT111" s="100">
        <v>20.017431370849433</v>
      </c>
      <c r="AU111" s="100">
        <v>20.581337392545397</v>
      </c>
      <c r="AV111" s="100">
        <v>21.369251943658451</v>
      </c>
      <c r="AW111" s="100">
        <v>30.815249740283221</v>
      </c>
      <c r="AX111" s="100">
        <v>37.111807292951077</v>
      </c>
      <c r="AY111" s="100">
        <v>53.02393459648183</v>
      </c>
      <c r="AZ111" s="100">
        <v>-26.093999367185496</v>
      </c>
      <c r="BA111" s="100">
        <v>30.984981999999999</v>
      </c>
      <c r="BB111" s="100">
        <v>-20.051497999999999</v>
      </c>
      <c r="BC111" s="100">
        <v>-134.95590200000001</v>
      </c>
      <c r="BD111" s="100">
        <v>110.050484</v>
      </c>
      <c r="BE111" s="100">
        <v>76.026016999999996</v>
      </c>
      <c r="BF111" s="100">
        <v>373.30981629702973</v>
      </c>
      <c r="BG111" s="100">
        <v>368.87099248051777</v>
      </c>
      <c r="BH111" s="100">
        <v>330.16736914750692</v>
      </c>
      <c r="BI111" s="100">
        <v>232.89828540279035</v>
      </c>
      <c r="BJ111" s="100">
        <v>194.19485094001365</v>
      </c>
      <c r="BK111" s="100">
        <v>137.38575744115755</v>
      </c>
      <c r="BL111" s="100">
        <v>471.64884043257553</v>
      </c>
      <c r="BM111" s="100">
        <v>470.3244005631098</v>
      </c>
      <c r="BN111" s="100">
        <v>491.81330369724077</v>
      </c>
      <c r="BO111" s="100">
        <v>507.83903096600756</v>
      </c>
      <c r="BP111" s="100">
        <v>515.92586501629978</v>
      </c>
      <c r="BQ111" s="100">
        <v>565.47611786988421</v>
      </c>
      <c r="BR111" s="101"/>
      <c r="BS111" s="101"/>
    </row>
    <row r="112" spans="1:71" x14ac:dyDescent="0.2">
      <c r="A112" s="10" t="s">
        <v>277</v>
      </c>
      <c r="B112" s="26">
        <v>43220.831388888888</v>
      </c>
      <c r="C112" s="86" t="s">
        <v>9</v>
      </c>
      <c r="D112" s="28">
        <v>135.03363637565658</v>
      </c>
      <c r="E112" s="28">
        <v>120.96209739760224</v>
      </c>
      <c r="F112" s="28">
        <v>90.849518302336378</v>
      </c>
      <c r="G112" s="29">
        <v>0.48634399938457262</v>
      </c>
      <c r="H112" s="29">
        <v>0.11633015035942385</v>
      </c>
      <c r="I112" s="86" t="s">
        <v>9</v>
      </c>
      <c r="J112" s="28">
        <v>39.247182458048364</v>
      </c>
      <c r="K112" s="28">
        <v>31.867910764322751</v>
      </c>
      <c r="L112" s="28">
        <v>11.298785947225726</v>
      </c>
      <c r="M112" s="29">
        <v>2.4735751824455985</v>
      </c>
      <c r="N112" s="29">
        <v>0.23155806316575256</v>
      </c>
      <c r="O112" s="87" t="s">
        <v>9</v>
      </c>
      <c r="P112" s="88">
        <v>24.634608156540867</v>
      </c>
      <c r="Q112" s="89">
        <v>7.4463528293193342</v>
      </c>
      <c r="R112" s="89">
        <v>-0.58530307129705383</v>
      </c>
      <c r="S112" s="29" t="s">
        <v>237</v>
      </c>
      <c r="T112" s="29">
        <v>2.3082783909384936</v>
      </c>
      <c r="U112" s="98"/>
      <c r="V112" s="98"/>
      <c r="W112" s="98"/>
      <c r="X112" s="98"/>
      <c r="Y112" s="100">
        <v>406.19919755979458</v>
      </c>
      <c r="Z112" s="100">
        <v>416.32546028446745</v>
      </c>
      <c r="AA112" s="100">
        <v>244.88667020371631</v>
      </c>
      <c r="AB112" s="100">
        <v>104.56195717322393</v>
      </c>
      <c r="AC112" s="100">
        <v>99.951887411304895</v>
      </c>
      <c r="AD112" s="100">
        <v>70.375552039979581</v>
      </c>
      <c r="AE112" s="100">
        <v>26.063676563933782</v>
      </c>
      <c r="AF112" s="100">
        <v>99.072453999999993</v>
      </c>
      <c r="AG112" s="100">
        <v>136.366615</v>
      </c>
      <c r="AH112" s="100">
        <v>162.53298699999999</v>
      </c>
      <c r="AI112" s="100">
        <v>273.55964899999998</v>
      </c>
      <c r="AJ112" s="100">
        <v>357.65068200000002</v>
      </c>
      <c r="AK112" s="100">
        <v>62.21912863939982</v>
      </c>
      <c r="AL112" s="100">
        <v>19.695418114762866</v>
      </c>
      <c r="AM112" s="100">
        <v>80.791313000000002</v>
      </c>
      <c r="AN112" s="100">
        <v>115.18807099999999</v>
      </c>
      <c r="AO112" s="100">
        <v>142.604028</v>
      </c>
      <c r="AP112" s="100">
        <v>255.118752</v>
      </c>
      <c r="AQ112" s="100">
        <v>336.59211399999998</v>
      </c>
      <c r="AR112" s="100">
        <v>76.93759265803962</v>
      </c>
      <c r="AS112" s="100">
        <v>32.956021475922448</v>
      </c>
      <c r="AT112" s="100">
        <v>9.9519487736711145</v>
      </c>
      <c r="AU112" s="100">
        <v>10.232302618133664</v>
      </c>
      <c r="AV112" s="100">
        <v>10.624025467356274</v>
      </c>
      <c r="AW112" s="100">
        <v>15.320236706782183</v>
      </c>
      <c r="AX112" s="100">
        <v>18.450659239708969</v>
      </c>
      <c r="AY112" s="100">
        <v>26.361598104496572</v>
      </c>
      <c r="AZ112" s="100">
        <v>-12.973000391079488</v>
      </c>
      <c r="BA112" s="100">
        <v>30.984981999999999</v>
      </c>
      <c r="BB112" s="100">
        <v>-20.051497999999999</v>
      </c>
      <c r="BC112" s="100">
        <v>-134.95590200000001</v>
      </c>
      <c r="BD112" s="100">
        <v>110.050484</v>
      </c>
      <c r="BE112" s="100">
        <v>76.026016999999996</v>
      </c>
      <c r="BF112" s="100">
        <v>185.59624857297374</v>
      </c>
      <c r="BG112" s="100">
        <v>183.38942460945518</v>
      </c>
      <c r="BH112" s="100">
        <v>164.14737153932438</v>
      </c>
      <c r="BI112" s="100">
        <v>115.78867252567228</v>
      </c>
      <c r="BJ112" s="100">
        <v>96.546713355046393</v>
      </c>
      <c r="BK112" s="100">
        <v>68.303270032811696</v>
      </c>
      <c r="BL112" s="100">
        <v>234.48688356598032</v>
      </c>
      <c r="BM112" s="100">
        <v>233.82841957574402</v>
      </c>
      <c r="BN112" s="100">
        <v>244.51193132264493</v>
      </c>
      <c r="BO112" s="100">
        <v>252.47934801487074</v>
      </c>
      <c r="BP112" s="100">
        <v>256.49983179816405</v>
      </c>
      <c r="BQ112" s="100">
        <v>281.13443995470493</v>
      </c>
      <c r="BR112" s="101"/>
      <c r="BS112" s="101"/>
    </row>
    <row r="113" spans="1:71" x14ac:dyDescent="0.2">
      <c r="A113" s="10" t="s">
        <v>93</v>
      </c>
      <c r="B113" s="26">
        <v>43220.831388888888</v>
      </c>
      <c r="C113" s="86">
        <v>1229.090450304773</v>
      </c>
      <c r="D113" s="28">
        <v>881.86526812178101</v>
      </c>
      <c r="E113" s="28">
        <v>789.96815398907574</v>
      </c>
      <c r="F113" s="28">
        <v>593.31168860433468</v>
      </c>
      <c r="G113" s="29">
        <v>0.48634399938457262</v>
      </c>
      <c r="H113" s="29">
        <v>0.1163301503594234</v>
      </c>
      <c r="I113" s="86">
        <v>336.90388602074296</v>
      </c>
      <c r="J113" s="28">
        <v>256.3118939129065</v>
      </c>
      <c r="K113" s="28">
        <v>208.12002420255362</v>
      </c>
      <c r="L113" s="28">
        <v>73.789073346743578</v>
      </c>
      <c r="M113" s="29">
        <v>2.4735751824455989</v>
      </c>
      <c r="N113" s="29">
        <v>0.23155806316575256</v>
      </c>
      <c r="O113" s="87">
        <v>131.22222222222223</v>
      </c>
      <c r="P113" s="88">
        <v>160.88143598982074</v>
      </c>
      <c r="Q113" s="89">
        <v>48.629957028550393</v>
      </c>
      <c r="R113" s="89">
        <v>-3.8224435315209333</v>
      </c>
      <c r="S113" s="29" t="s">
        <v>237</v>
      </c>
      <c r="T113" s="29">
        <v>2.3082783909384927</v>
      </c>
      <c r="U113" s="98"/>
      <c r="V113" s="98"/>
      <c r="W113" s="98"/>
      <c r="X113" s="98"/>
      <c r="Y113" s="100">
        <v>3331.5650269985299</v>
      </c>
      <c r="Z113" s="100">
        <v>2718.9000719666105</v>
      </c>
      <c r="AA113" s="100">
        <v>1599.2833702402054</v>
      </c>
      <c r="AB113" s="100">
        <v>682.86362474443831</v>
      </c>
      <c r="AC113" s="100">
        <v>652.75660462876181</v>
      </c>
      <c r="AD113" s="100">
        <v>459.60219049646531</v>
      </c>
      <c r="AE113" s="100">
        <v>170.21426466921719</v>
      </c>
      <c r="AF113" s="100">
        <v>99.072453999999993</v>
      </c>
      <c r="AG113" s="100">
        <v>136.366615</v>
      </c>
      <c r="AH113" s="100">
        <v>162.53298699999999</v>
      </c>
      <c r="AI113" s="100">
        <v>273.55964899999998</v>
      </c>
      <c r="AJ113" s="100">
        <v>357.65068200000002</v>
      </c>
      <c r="AK113" s="100">
        <v>406.33496980889635</v>
      </c>
      <c r="AL113" s="100">
        <v>128.62502738374829</v>
      </c>
      <c r="AM113" s="100">
        <v>80.791313000000002</v>
      </c>
      <c r="AN113" s="100">
        <v>115.18807099999999</v>
      </c>
      <c r="AO113" s="100">
        <v>142.604028</v>
      </c>
      <c r="AP113" s="100">
        <v>255.118752</v>
      </c>
      <c r="AQ113" s="100">
        <v>336.59211399999998</v>
      </c>
      <c r="AR113" s="100">
        <v>502.45696256949793</v>
      </c>
      <c r="AS113" s="100">
        <v>215.22615768296725</v>
      </c>
      <c r="AT113" s="100">
        <v>64.993272855457704</v>
      </c>
      <c r="AU113" s="100">
        <v>66.82418198929858</v>
      </c>
      <c r="AV113" s="100">
        <v>69.382409588962076</v>
      </c>
      <c r="AW113" s="100">
        <v>100.05199455290112</v>
      </c>
      <c r="AX113" s="100">
        <v>120.49587046729964</v>
      </c>
      <c r="AY113" s="100">
        <v>172.159903298964</v>
      </c>
      <c r="AZ113" s="100">
        <v>-84.722879241706664</v>
      </c>
      <c r="BA113" s="100">
        <v>30.984981999999999</v>
      </c>
      <c r="BB113" s="100">
        <v>-20.051497999999999</v>
      </c>
      <c r="BC113" s="100">
        <v>-134.95590200000001</v>
      </c>
      <c r="BD113" s="100">
        <v>110.050484</v>
      </c>
      <c r="BE113" s="100">
        <v>76.026016999999996</v>
      </c>
      <c r="BF113" s="100">
        <v>1212.0749311295911</v>
      </c>
      <c r="BG113" s="100">
        <v>1197.6628079096265</v>
      </c>
      <c r="BH113" s="100">
        <v>1071.9985753128101</v>
      </c>
      <c r="BI113" s="100">
        <v>756.18202607128444</v>
      </c>
      <c r="BJ113" s="100">
        <v>630.51840670472893</v>
      </c>
      <c r="BK113" s="100">
        <v>446.06872152588153</v>
      </c>
      <c r="BL113" s="100">
        <v>1531.3653990009318</v>
      </c>
      <c r="BM113" s="100">
        <v>1527.0651628606354</v>
      </c>
      <c r="BN113" s="100">
        <v>1596.8360599795801</v>
      </c>
      <c r="BO113" s="100">
        <v>1648.8689330185703</v>
      </c>
      <c r="BP113" s="100">
        <v>1675.1255391849759</v>
      </c>
      <c r="BQ113" s="100">
        <v>1836.0069751747965</v>
      </c>
      <c r="BR113" s="101"/>
      <c r="BS113" s="101"/>
    </row>
    <row r="114" spans="1:71" x14ac:dyDescent="0.2">
      <c r="A114" s="10" t="s">
        <v>278</v>
      </c>
      <c r="B114" s="26">
        <v>43220.842546296299</v>
      </c>
      <c r="C114" s="86" t="s">
        <v>9</v>
      </c>
      <c r="D114" s="28">
        <v>12.564404</v>
      </c>
      <c r="E114" s="28">
        <v>33.456140999999995</v>
      </c>
      <c r="F114" s="28">
        <v>12.167149</v>
      </c>
      <c r="G114" s="29">
        <v>3.2649801527046218E-2</v>
      </c>
      <c r="H114" s="29">
        <v>-0.62445148709769005</v>
      </c>
      <c r="I114" s="86" t="s">
        <v>9</v>
      </c>
      <c r="J114" s="28">
        <v>1.7764709999999999</v>
      </c>
      <c r="K114" s="28">
        <v>9.9915780000000005</v>
      </c>
      <c r="L114" s="28">
        <v>-0.47833999999999999</v>
      </c>
      <c r="M114" s="29" t="s">
        <v>237</v>
      </c>
      <c r="N114" s="29">
        <v>-0.8222031595009317</v>
      </c>
      <c r="O114" s="87" t="s">
        <v>9</v>
      </c>
      <c r="P114" s="88">
        <v>-1.257558</v>
      </c>
      <c r="Q114" s="89">
        <v>6.4810850000000002</v>
      </c>
      <c r="R114" s="89">
        <v>-1.6674100000000001</v>
      </c>
      <c r="S114" s="29" t="s">
        <v>237</v>
      </c>
      <c r="T114" s="29" t="s">
        <v>237</v>
      </c>
      <c r="U114" s="98"/>
      <c r="V114" s="98"/>
      <c r="W114" s="98"/>
      <c r="X114" s="98"/>
      <c r="Y114" s="100">
        <v>21.045000000000002</v>
      </c>
      <c r="Z114" s="100">
        <v>67.058605999999997</v>
      </c>
      <c r="AA114" s="100">
        <v>71.356314999999995</v>
      </c>
      <c r="AB114" s="100">
        <v>12.35642</v>
      </c>
      <c r="AC114" s="100">
        <v>9.0788960000000003</v>
      </c>
      <c r="AD114" s="100">
        <v>13.910651</v>
      </c>
      <c r="AE114" s="100">
        <v>8.8644809999999996</v>
      </c>
      <c r="AF114" s="100">
        <v>-0.382247</v>
      </c>
      <c r="AG114" s="100">
        <v>1.942763</v>
      </c>
      <c r="AH114" s="100">
        <v>-1.5470269999999999</v>
      </c>
      <c r="AI114" s="100">
        <v>12.071752</v>
      </c>
      <c r="AJ114" s="100">
        <v>2.0192749999999999</v>
      </c>
      <c r="AK114" s="100">
        <v>9.6921130000000009</v>
      </c>
      <c r="AL114" s="100">
        <v>3.9915940000000001</v>
      </c>
      <c r="AM114" s="100">
        <v>-0.92193400000000003</v>
      </c>
      <c r="AN114" s="100">
        <v>1.4202809999999999</v>
      </c>
      <c r="AO114" s="100">
        <v>-2.4389729999999998</v>
      </c>
      <c r="AP114" s="100">
        <v>10.030174000000001</v>
      </c>
      <c r="AQ114" s="100">
        <v>1.463241</v>
      </c>
      <c r="AR114" s="100">
        <v>10.63442</v>
      </c>
      <c r="AS114" s="100">
        <v>5.49282</v>
      </c>
      <c r="AT114" s="100">
        <v>1.073229</v>
      </c>
      <c r="AU114" s="100">
        <v>1.56572</v>
      </c>
      <c r="AV114" s="100">
        <v>0.71152700000000002</v>
      </c>
      <c r="AW114" s="100">
        <v>1.4202809999999999</v>
      </c>
      <c r="AX114" s="100">
        <v>-0.299099</v>
      </c>
      <c r="AY114" s="100">
        <v>2.9078050000000002</v>
      </c>
      <c r="AZ114" s="100">
        <v>-2.5852879999999998</v>
      </c>
      <c r="BA114" s="100">
        <v>-0.53858499999999998</v>
      </c>
      <c r="BB114" s="100">
        <v>0.44186199999999998</v>
      </c>
      <c r="BC114" s="100">
        <v>-1.9119280000000001</v>
      </c>
      <c r="BD114" s="100">
        <v>-0.88481900000000002</v>
      </c>
      <c r="BE114" s="100">
        <v>-2.4580579999999999</v>
      </c>
      <c r="BF114" s="100">
        <v>30.786874999999998</v>
      </c>
      <c r="BG114" s="100">
        <v>31.892288000000001</v>
      </c>
      <c r="BH114" s="100">
        <v>36.084384</v>
      </c>
      <c r="BI114" s="100">
        <v>35.721870000000003</v>
      </c>
      <c r="BJ114" s="100">
        <v>28.719158</v>
      </c>
      <c r="BK114" s="100">
        <v>30.076191999999999</v>
      </c>
      <c r="BL114" s="100">
        <v>23.385892999999999</v>
      </c>
      <c r="BM114" s="100">
        <v>21.680416999999998</v>
      </c>
      <c r="BN114" s="100">
        <v>19.97823</v>
      </c>
      <c r="BO114" s="100">
        <v>19.250695</v>
      </c>
      <c r="BP114" s="100">
        <v>25.718889999999998</v>
      </c>
      <c r="BQ114" s="100">
        <v>24.505625999999999</v>
      </c>
      <c r="BR114" s="101"/>
      <c r="BS114" s="101"/>
    </row>
    <row r="115" spans="1:71" x14ac:dyDescent="0.2">
      <c r="A115" s="10" t="s">
        <v>279</v>
      </c>
      <c r="B115" s="26">
        <v>43220.845601851855</v>
      </c>
      <c r="C115" s="86" t="s">
        <v>9</v>
      </c>
      <c r="D115" s="28">
        <v>48.671478999999998</v>
      </c>
      <c r="E115" s="28">
        <v>43.744482999999988</v>
      </c>
      <c r="F115" s="28">
        <v>32.587007999999997</v>
      </c>
      <c r="G115" s="29">
        <v>0.49358538838545729</v>
      </c>
      <c r="H115" s="29">
        <v>0.11263125455157419</v>
      </c>
      <c r="I115" s="86" t="s">
        <v>9</v>
      </c>
      <c r="J115" s="28">
        <v>5.059558</v>
      </c>
      <c r="K115" s="28">
        <v>3.9999310000000001</v>
      </c>
      <c r="L115" s="28">
        <v>4.3985909999999997</v>
      </c>
      <c r="M115" s="29">
        <v>0.15026789260470008</v>
      </c>
      <c r="N115" s="29">
        <v>0.26491131972026505</v>
      </c>
      <c r="O115" s="87" t="s">
        <v>9</v>
      </c>
      <c r="P115" s="88">
        <v>2.6532529999999999</v>
      </c>
      <c r="Q115" s="89">
        <v>2.6750519999999991</v>
      </c>
      <c r="R115" s="89">
        <v>1.9916970000000001</v>
      </c>
      <c r="S115" s="29">
        <v>0.33215694957616537</v>
      </c>
      <c r="T115" s="29">
        <v>-8.1490004680280226E-3</v>
      </c>
      <c r="U115" s="98"/>
      <c r="V115" s="98"/>
      <c r="W115" s="98"/>
      <c r="X115" s="98"/>
      <c r="Y115" s="100">
        <v>78</v>
      </c>
      <c r="Z115" s="100">
        <v>149.18265299999999</v>
      </c>
      <c r="AA115" s="100">
        <v>113.643299</v>
      </c>
      <c r="AB115" s="100">
        <v>33.753622</v>
      </c>
      <c r="AC115" s="100">
        <v>39.097540000000002</v>
      </c>
      <c r="AD115" s="100">
        <v>30.916436000000001</v>
      </c>
      <c r="AE115" s="100">
        <v>19.087778</v>
      </c>
      <c r="AF115" s="100">
        <v>7.0112370000000004</v>
      </c>
      <c r="AG115" s="100">
        <v>9.7843389999999992</v>
      </c>
      <c r="AH115" s="100">
        <v>8.6370799999999992</v>
      </c>
      <c r="AI115" s="100">
        <v>8.6828409999999998</v>
      </c>
      <c r="AJ115" s="100">
        <v>9.0524749999999994</v>
      </c>
      <c r="AK115" s="100">
        <v>13.901033999999999</v>
      </c>
      <c r="AL115" s="100">
        <v>3.8388800000000001</v>
      </c>
      <c r="AM115" s="100">
        <v>3.6121379999999998</v>
      </c>
      <c r="AN115" s="100">
        <v>2.849113</v>
      </c>
      <c r="AO115" s="100">
        <v>5.1009120000000001</v>
      </c>
      <c r="AP115" s="100">
        <v>3.294378</v>
      </c>
      <c r="AQ115" s="100">
        <v>4.0648530000000003</v>
      </c>
      <c r="AR115" s="100">
        <v>17.160913000000001</v>
      </c>
      <c r="AS115" s="100">
        <v>6.9657</v>
      </c>
      <c r="AT115" s="100">
        <v>2.261117</v>
      </c>
      <c r="AU115" s="100">
        <v>2.985951</v>
      </c>
      <c r="AV115" s="100">
        <v>0.52480300000000002</v>
      </c>
      <c r="AW115" s="100">
        <v>2.6896490000000002</v>
      </c>
      <c r="AX115" s="100">
        <v>6.0727419999999999</v>
      </c>
      <c r="AY115" s="100">
        <v>8.6412879999999994</v>
      </c>
      <c r="AZ115" s="100">
        <v>-0.70105499999999998</v>
      </c>
      <c r="BA115" s="100">
        <v>0.99029299999999998</v>
      </c>
      <c r="BB115" s="100">
        <v>-0.84057199999999999</v>
      </c>
      <c r="BC115" s="100">
        <v>-7.0883000000000002E-2</v>
      </c>
      <c r="BD115" s="100">
        <v>0.2104</v>
      </c>
      <c r="BE115" s="100">
        <v>3.0291739999999998</v>
      </c>
      <c r="BF115" s="100">
        <v>25.517782</v>
      </c>
      <c r="BG115" s="100">
        <v>25.186149</v>
      </c>
      <c r="BH115" s="100">
        <v>25.488130999999999</v>
      </c>
      <c r="BI115" s="100">
        <v>24.632436999999999</v>
      </c>
      <c r="BJ115" s="100">
        <v>25.529874</v>
      </c>
      <c r="BK115" s="100">
        <v>22.897075999999998</v>
      </c>
      <c r="BL115" s="100">
        <v>14.627528</v>
      </c>
      <c r="BM115" s="100">
        <v>17.094619000000002</v>
      </c>
      <c r="BN115" s="100">
        <v>17.458850000000002</v>
      </c>
      <c r="BO115" s="100">
        <v>20.750294</v>
      </c>
      <c r="BP115" s="100">
        <v>45.630381</v>
      </c>
      <c r="BQ115" s="100">
        <v>48.154539</v>
      </c>
      <c r="BR115" s="101"/>
      <c r="BS115" s="101"/>
    </row>
    <row r="116" spans="1:71" x14ac:dyDescent="0.2">
      <c r="A116" s="10" t="s">
        <v>36</v>
      </c>
      <c r="B116" s="26">
        <v>43220.865115740744</v>
      </c>
      <c r="C116" s="86" t="s">
        <v>9</v>
      </c>
      <c r="D116" s="28">
        <v>0.77712400000000004</v>
      </c>
      <c r="E116" s="28">
        <v>0.75028799999999984</v>
      </c>
      <c r="F116" s="28">
        <v>0.81588899999999998</v>
      </c>
      <c r="G116" s="29">
        <v>-4.7512590560725765E-2</v>
      </c>
      <c r="H116" s="29">
        <v>3.5767598575480619E-2</v>
      </c>
      <c r="I116" s="86" t="s">
        <v>9</v>
      </c>
      <c r="J116" s="28">
        <v>-1.8493379999999999</v>
      </c>
      <c r="K116" s="28">
        <v>-2.5209989999999998</v>
      </c>
      <c r="L116" s="28">
        <v>-2.0225749999999998</v>
      </c>
      <c r="M116" s="29" t="s">
        <v>237</v>
      </c>
      <c r="N116" s="29" t="s">
        <v>237</v>
      </c>
      <c r="O116" s="87" t="s">
        <v>9</v>
      </c>
      <c r="P116" s="88">
        <v>-1.4169499999999999</v>
      </c>
      <c r="Q116" s="89">
        <v>66.861921999999993</v>
      </c>
      <c r="R116" s="89">
        <v>2.3978730000000001</v>
      </c>
      <c r="S116" s="29" t="s">
        <v>237</v>
      </c>
      <c r="T116" s="29" t="s">
        <v>237</v>
      </c>
      <c r="U116" s="98"/>
      <c r="V116" s="98"/>
      <c r="W116" s="98"/>
      <c r="X116" s="98"/>
      <c r="Y116" s="100">
        <v>465.45</v>
      </c>
      <c r="Z116" s="100">
        <v>3.22377</v>
      </c>
      <c r="AA116" s="100">
        <v>3.0944150000000001</v>
      </c>
      <c r="AB116" s="100">
        <v>0.82900399999999996</v>
      </c>
      <c r="AC116" s="100">
        <v>0.82858900000000002</v>
      </c>
      <c r="AD116" s="100">
        <v>2.2202310000000001</v>
      </c>
      <c r="AE116" s="100">
        <v>2.2952340000000002</v>
      </c>
      <c r="AF116" s="100">
        <v>0.58165900000000004</v>
      </c>
      <c r="AG116" s="100">
        <v>0.61810299999999996</v>
      </c>
      <c r="AH116" s="100">
        <v>0.72750199999999998</v>
      </c>
      <c r="AI116" s="100">
        <v>0.29296699999999998</v>
      </c>
      <c r="AJ116" s="100">
        <v>0.57255800000000001</v>
      </c>
      <c r="AK116" s="100">
        <v>-7.033849</v>
      </c>
      <c r="AL116" s="100">
        <v>-13.468049000000001</v>
      </c>
      <c r="AM116" s="100">
        <v>-2.0735480000000002</v>
      </c>
      <c r="AN116" s="100">
        <v>-1.1370420000000001</v>
      </c>
      <c r="AO116" s="100">
        <v>-1.2388189999999999</v>
      </c>
      <c r="AP116" s="100">
        <v>-2.5844399999999998</v>
      </c>
      <c r="AQ116" s="100">
        <v>-1.9562280000000001</v>
      </c>
      <c r="AR116" s="100">
        <v>-6.8162399999999996</v>
      </c>
      <c r="AS116" s="100">
        <v>-13.293863</v>
      </c>
      <c r="AT116" s="100">
        <v>-2.6783459999999999</v>
      </c>
      <c r="AU116" s="100">
        <v>-7.3163629999999999</v>
      </c>
      <c r="AV116" s="100">
        <v>-1.5226999999999999</v>
      </c>
      <c r="AW116" s="100">
        <v>-1.085329</v>
      </c>
      <c r="AX116" s="100">
        <v>-1.1873370000000001</v>
      </c>
      <c r="AY116" s="100">
        <v>75.356624999999994</v>
      </c>
      <c r="AZ116" s="100">
        <v>42.424824999999998</v>
      </c>
      <c r="BA116" s="100">
        <v>5.1101289999999997</v>
      </c>
      <c r="BB116" s="100">
        <v>-0.66283400000000003</v>
      </c>
      <c r="BC116" s="100">
        <v>31.656801000000002</v>
      </c>
      <c r="BD116" s="100">
        <v>2.311337</v>
      </c>
      <c r="BE116" s="100">
        <v>3.7854930000000002</v>
      </c>
      <c r="BF116" s="100">
        <v>-188.22004200000001</v>
      </c>
      <c r="BG116" s="100">
        <v>-119.378638</v>
      </c>
      <c r="BH116" s="100">
        <v>-98.628342000000004</v>
      </c>
      <c r="BI116" s="100">
        <v>-68.449003000000005</v>
      </c>
      <c r="BJ116" s="100">
        <v>-29.498804</v>
      </c>
      <c r="BK116" s="100">
        <v>65.364165</v>
      </c>
      <c r="BL116" s="100">
        <v>864.98281199999997</v>
      </c>
      <c r="BM116" s="100">
        <v>867.38224300000002</v>
      </c>
      <c r="BN116" s="100">
        <v>869.68558800000005</v>
      </c>
      <c r="BO116" s="100">
        <v>873.53306099999998</v>
      </c>
      <c r="BP116" s="100">
        <v>940.32070799999997</v>
      </c>
      <c r="BQ116" s="100">
        <v>938.85584100000005</v>
      </c>
      <c r="BR116" s="101"/>
      <c r="BS116" s="101"/>
    </row>
    <row r="117" spans="1:71" x14ac:dyDescent="0.2">
      <c r="A117" s="10" t="s">
        <v>280</v>
      </c>
      <c r="B117" s="26">
        <v>43220.874224537038</v>
      </c>
      <c r="C117" s="86" t="s">
        <v>9</v>
      </c>
      <c r="D117" s="28">
        <v>50.584308</v>
      </c>
      <c r="E117" s="28">
        <v>49.806371999999982</v>
      </c>
      <c r="F117" s="28">
        <v>46.278782999999997</v>
      </c>
      <c r="G117" s="29">
        <v>9.3034533773284522E-2</v>
      </c>
      <c r="H117" s="29">
        <v>1.5619206313602252E-2</v>
      </c>
      <c r="I117" s="86" t="s">
        <v>9</v>
      </c>
      <c r="J117" s="28">
        <v>1.9793559999999999</v>
      </c>
      <c r="K117" s="28">
        <v>2.018046</v>
      </c>
      <c r="L117" s="28">
        <v>1.9965269999999999</v>
      </c>
      <c r="M117" s="29">
        <v>-8.6004346547779997E-3</v>
      </c>
      <c r="N117" s="29">
        <v>-1.9172010945241125E-2</v>
      </c>
      <c r="O117" s="87" t="s">
        <v>9</v>
      </c>
      <c r="P117" s="88">
        <v>8.8327729999999995</v>
      </c>
      <c r="Q117" s="89">
        <v>24.920336000000002</v>
      </c>
      <c r="R117" s="89">
        <v>8.4662220000000001</v>
      </c>
      <c r="S117" s="29">
        <v>4.3295699073329308E-2</v>
      </c>
      <c r="T117" s="29">
        <v>-0.64555963450894094</v>
      </c>
      <c r="U117" s="98"/>
      <c r="V117" s="98"/>
      <c r="W117" s="98"/>
      <c r="X117" s="98"/>
      <c r="Y117" s="100">
        <v>529.20000000000005</v>
      </c>
      <c r="Z117" s="100">
        <v>192.48961199999999</v>
      </c>
      <c r="AA117" s="100">
        <v>189.89493300000001</v>
      </c>
      <c r="AB117" s="100">
        <v>48.303139000000002</v>
      </c>
      <c r="AC117" s="100">
        <v>48.101317999999999</v>
      </c>
      <c r="AD117" s="100">
        <v>77.479048000000006</v>
      </c>
      <c r="AE117" s="100">
        <v>75.141388000000006</v>
      </c>
      <c r="AF117" s="100">
        <v>16.713493</v>
      </c>
      <c r="AG117" s="100">
        <v>19.843440000000001</v>
      </c>
      <c r="AH117" s="100">
        <v>21.36937</v>
      </c>
      <c r="AI117" s="100">
        <v>19.552745000000002</v>
      </c>
      <c r="AJ117" s="100">
        <v>22.440570000000001</v>
      </c>
      <c r="AK117" s="100">
        <v>10.946961</v>
      </c>
      <c r="AL117" s="100">
        <v>17.250751000000001</v>
      </c>
      <c r="AM117" s="100">
        <v>1.554284</v>
      </c>
      <c r="AN117" s="100">
        <v>4.6498390000000001</v>
      </c>
      <c r="AO117" s="100">
        <v>3.1191719999999998</v>
      </c>
      <c r="AP117" s="100">
        <v>1.6236660000000001</v>
      </c>
      <c r="AQ117" s="100">
        <v>1.56671</v>
      </c>
      <c r="AR117" s="100">
        <v>12.547561999999999</v>
      </c>
      <c r="AS117" s="100">
        <v>19.20054</v>
      </c>
      <c r="AT117" s="100">
        <v>9.1016770000000005</v>
      </c>
      <c r="AU117" s="100">
        <v>6.0410789999999999</v>
      </c>
      <c r="AV117" s="100">
        <v>0.47834599999999999</v>
      </c>
      <c r="AW117" s="100">
        <v>5.0335320000000001</v>
      </c>
      <c r="AX117" s="100">
        <v>3.499457</v>
      </c>
      <c r="AY117" s="100">
        <v>42.977001000000001</v>
      </c>
      <c r="AZ117" s="100">
        <v>88.224092999999996</v>
      </c>
      <c r="BA117" s="100">
        <v>11.350231000000001</v>
      </c>
      <c r="BB117" s="100">
        <v>10.777950000000001</v>
      </c>
      <c r="BC117" s="100">
        <v>62.895812999999997</v>
      </c>
      <c r="BD117" s="100">
        <v>2.639329</v>
      </c>
      <c r="BE117" s="100">
        <v>6.9511139999999996</v>
      </c>
      <c r="BF117" s="100">
        <v>-177.80723599999999</v>
      </c>
      <c r="BG117" s="100">
        <v>-183.78523300000001</v>
      </c>
      <c r="BH117" s="100">
        <v>-181.97517500000001</v>
      </c>
      <c r="BI117" s="100">
        <v>-169.55900500000001</v>
      </c>
      <c r="BJ117" s="100">
        <v>-114.83445399999999</v>
      </c>
      <c r="BK117" s="100">
        <v>-122.944756</v>
      </c>
      <c r="BL117" s="100">
        <v>448.64718099999999</v>
      </c>
      <c r="BM117" s="100">
        <v>457.11340300000001</v>
      </c>
      <c r="BN117" s="100">
        <v>459.75273199999998</v>
      </c>
      <c r="BO117" s="100">
        <v>466.703846</v>
      </c>
      <c r="BP117" s="100">
        <v>459.06728700000002</v>
      </c>
      <c r="BQ117" s="100">
        <v>467.90006</v>
      </c>
      <c r="BR117" s="101"/>
      <c r="BS117" s="101"/>
    </row>
    <row r="118" spans="1:71" x14ac:dyDescent="0.2">
      <c r="A118" s="10" t="s">
        <v>281</v>
      </c>
      <c r="B118" s="26">
        <v>43220.882743055554</v>
      </c>
      <c r="C118" s="86" t="s">
        <v>9</v>
      </c>
      <c r="D118" s="28">
        <v>0</v>
      </c>
      <c r="E118" s="28">
        <v>0</v>
      </c>
      <c r="F118" s="28">
        <v>0</v>
      </c>
      <c r="G118" s="29" t="s">
        <v>237</v>
      </c>
      <c r="H118" s="29" t="s">
        <v>237</v>
      </c>
      <c r="I118" s="86" t="s">
        <v>9</v>
      </c>
      <c r="J118" s="28">
        <v>-0.200965</v>
      </c>
      <c r="K118" s="28">
        <v>-7.7924000000000021E-2</v>
      </c>
      <c r="L118" s="28">
        <v>-7.2286000000000003E-2</v>
      </c>
      <c r="M118" s="29" t="s">
        <v>237</v>
      </c>
      <c r="N118" s="29" t="s">
        <v>237</v>
      </c>
      <c r="O118" s="87" t="s">
        <v>9</v>
      </c>
      <c r="P118" s="88">
        <v>1.6546510000000001</v>
      </c>
      <c r="Q118" s="89">
        <v>195.35844</v>
      </c>
      <c r="R118" s="89">
        <v>-4.6232000000000002E-2</v>
      </c>
      <c r="S118" s="29" t="s">
        <v>237</v>
      </c>
      <c r="T118" s="29">
        <v>-0.99153017909029162</v>
      </c>
      <c r="U118" s="98"/>
      <c r="V118" s="98"/>
      <c r="W118" s="98"/>
      <c r="X118" s="98"/>
      <c r="Y118" s="100">
        <v>101.4525</v>
      </c>
      <c r="Z118" s="100">
        <v>0</v>
      </c>
      <c r="AA118" s="100">
        <v>0</v>
      </c>
      <c r="AB118" s="100">
        <v>0</v>
      </c>
      <c r="AC118" s="100">
        <v>0</v>
      </c>
      <c r="AD118" s="100">
        <v>0</v>
      </c>
      <c r="AE118" s="100">
        <v>0</v>
      </c>
      <c r="AF118" s="100">
        <v>0</v>
      </c>
      <c r="AG118" s="100">
        <v>0</v>
      </c>
      <c r="AH118" s="100">
        <v>0</v>
      </c>
      <c r="AI118" s="100">
        <v>0</v>
      </c>
      <c r="AJ118" s="100">
        <v>0</v>
      </c>
      <c r="AK118" s="100">
        <v>-0.31909599999999999</v>
      </c>
      <c r="AL118" s="100">
        <v>-0.21445900000000001</v>
      </c>
      <c r="AM118" s="100">
        <v>-7.2821999999999998E-2</v>
      </c>
      <c r="AN118" s="100">
        <v>-5.4394999999999999E-2</v>
      </c>
      <c r="AO118" s="100">
        <v>-0.113955</v>
      </c>
      <c r="AP118" s="100">
        <v>-7.7923999999999993E-2</v>
      </c>
      <c r="AQ118" s="100">
        <v>-0.200965</v>
      </c>
      <c r="AR118" s="100">
        <v>-0.31856000000000001</v>
      </c>
      <c r="AS118" s="100">
        <v>-0.210281</v>
      </c>
      <c r="AT118" s="100">
        <v>-3.0218999999999999E-2</v>
      </c>
      <c r="AU118" s="100">
        <v>-8.2163E-2</v>
      </c>
      <c r="AV118" s="100">
        <v>-4.9700000000000001E-2</v>
      </c>
      <c r="AW118" s="100">
        <v>-5.4394999999999999E-2</v>
      </c>
      <c r="AX118" s="100">
        <v>-0.113955</v>
      </c>
      <c r="AY118" s="100">
        <v>206.95870400000001</v>
      </c>
      <c r="AZ118" s="100">
        <v>37.083958000000003</v>
      </c>
      <c r="BA118" s="100">
        <v>-8.8429999999999995E-2</v>
      </c>
      <c r="BB118" s="100">
        <v>0.121672</v>
      </c>
      <c r="BC118" s="100">
        <v>37.156837000000003</v>
      </c>
      <c r="BD118" s="100">
        <v>11.762625</v>
      </c>
      <c r="BE118" s="100">
        <v>-0.116129</v>
      </c>
      <c r="BF118" s="100">
        <v>-1.155E-3</v>
      </c>
      <c r="BG118" s="100">
        <v>-1.2229999999999999E-3</v>
      </c>
      <c r="BH118" s="100">
        <v>-1.428E-3</v>
      </c>
      <c r="BI118" s="100">
        <v>-1.9250000000000001E-3</v>
      </c>
      <c r="BJ118" s="100">
        <v>-3.4880000000000002E-3</v>
      </c>
      <c r="BK118" s="100">
        <v>-0.145625</v>
      </c>
      <c r="BL118" s="100">
        <v>43.464576000000001</v>
      </c>
      <c r="BM118" s="100">
        <v>44.291144000000003</v>
      </c>
      <c r="BN118" s="100">
        <v>55.966489000000003</v>
      </c>
      <c r="BO118" s="100">
        <v>55.675800000000002</v>
      </c>
      <c r="BP118" s="100">
        <v>250.72875999999999</v>
      </c>
      <c r="BQ118" s="100">
        <v>249.774191</v>
      </c>
      <c r="BR118" s="101"/>
      <c r="BS118" s="101"/>
    </row>
    <row r="119" spans="1:71" x14ac:dyDescent="0.2">
      <c r="A119" s="10" t="s">
        <v>282</v>
      </c>
      <c r="B119" s="26">
        <v>43220.889074074075</v>
      </c>
      <c r="C119" s="86" t="s">
        <v>9</v>
      </c>
      <c r="D119" s="28">
        <v>1614.6790000000001</v>
      </c>
      <c r="E119" s="28">
        <v>1493.9499999999998</v>
      </c>
      <c r="F119" s="28">
        <v>1341.9860000000001</v>
      </c>
      <c r="G119" s="29">
        <v>0.20320107661331788</v>
      </c>
      <c r="H119" s="29">
        <v>8.0811941497372919E-2</v>
      </c>
      <c r="I119" s="86" t="s">
        <v>9</v>
      </c>
      <c r="J119" s="28">
        <v>1614.6790000000001</v>
      </c>
      <c r="K119" s="28">
        <v>490.77400000000011</v>
      </c>
      <c r="L119" s="28">
        <v>534.20399999999995</v>
      </c>
      <c r="M119" s="29">
        <v>2.0225887488674741</v>
      </c>
      <c r="N119" s="29">
        <v>2.2900663034309066</v>
      </c>
      <c r="O119" s="87" t="s">
        <v>9</v>
      </c>
      <c r="P119" s="88">
        <v>528.71799999999996</v>
      </c>
      <c r="Q119" s="89">
        <v>370.56799999999998</v>
      </c>
      <c r="R119" s="89">
        <v>421.839</v>
      </c>
      <c r="S119" s="29">
        <v>0.25336443524662244</v>
      </c>
      <c r="T119" s="29">
        <v>0.42677727164784862</v>
      </c>
      <c r="U119" s="98"/>
      <c r="V119" s="98"/>
      <c r="W119" s="98"/>
      <c r="X119" s="98"/>
      <c r="Y119" s="100">
        <v>16582.5</v>
      </c>
      <c r="Z119" s="100">
        <v>5651.6009999999997</v>
      </c>
      <c r="AA119" s="100">
        <v>4504.1030000000001</v>
      </c>
      <c r="AB119" s="100">
        <v>1414.971</v>
      </c>
      <c r="AC119" s="100">
        <v>1400.694</v>
      </c>
      <c r="AD119" s="100">
        <v>0</v>
      </c>
      <c r="AE119" s="100">
        <v>0</v>
      </c>
      <c r="AF119" s="100">
        <v>0</v>
      </c>
      <c r="AG119" s="100">
        <v>0</v>
      </c>
      <c r="AH119" s="100">
        <v>0</v>
      </c>
      <c r="AI119" s="100">
        <v>0</v>
      </c>
      <c r="AJ119" s="100">
        <v>0</v>
      </c>
      <c r="AK119" s="100">
        <v>0</v>
      </c>
      <c r="AL119" s="100">
        <v>0</v>
      </c>
      <c r="AM119" s="100">
        <v>658.98299999999995</v>
      </c>
      <c r="AN119" s="100">
        <v>783.19600000000003</v>
      </c>
      <c r="AO119" s="100">
        <v>772.85699999999997</v>
      </c>
      <c r="AP119" s="100">
        <v>742.96699999999998</v>
      </c>
      <c r="AQ119" s="100">
        <v>831.95799999999997</v>
      </c>
      <c r="AR119" s="100">
        <v>0</v>
      </c>
      <c r="AS119" s="100">
        <v>0</v>
      </c>
      <c r="AT119" s="100">
        <v>72974.784</v>
      </c>
      <c r="AU119" s="100">
        <v>-72847.788</v>
      </c>
      <c r="AV119" s="100">
        <v>63.643999999999998</v>
      </c>
      <c r="AW119" s="100">
        <v>63.411999999999999</v>
      </c>
      <c r="AX119" s="100">
        <v>63.543999999999997</v>
      </c>
      <c r="AY119" s="100">
        <v>1603.441</v>
      </c>
      <c r="AZ119" s="100">
        <v>1203.4100000000001</v>
      </c>
      <c r="BA119" s="100">
        <v>15.366</v>
      </c>
      <c r="BB119" s="100">
        <v>0</v>
      </c>
      <c r="BC119" s="100">
        <v>33.517000000000003</v>
      </c>
      <c r="BD119" s="100">
        <v>0</v>
      </c>
      <c r="BE119" s="100">
        <v>0</v>
      </c>
      <c r="BF119" s="100">
        <v>0</v>
      </c>
      <c r="BG119" s="100">
        <v>0</v>
      </c>
      <c r="BH119" s="100">
        <v>0</v>
      </c>
      <c r="BI119" s="100">
        <v>0</v>
      </c>
      <c r="BJ119" s="100">
        <v>0</v>
      </c>
      <c r="BK119" s="100">
        <v>0</v>
      </c>
      <c r="BL119" s="100">
        <v>10126.328</v>
      </c>
      <c r="BM119" s="100">
        <v>10741.573</v>
      </c>
      <c r="BN119" s="100">
        <v>11211.569</v>
      </c>
      <c r="BO119" s="100">
        <v>11667.460999999999</v>
      </c>
      <c r="BP119" s="100">
        <v>12155.402</v>
      </c>
      <c r="BQ119" s="100">
        <v>12734.623</v>
      </c>
      <c r="BR119" s="101"/>
      <c r="BS119" s="101"/>
    </row>
    <row r="120" spans="1:71" x14ac:dyDescent="0.2">
      <c r="A120" s="10" t="s">
        <v>130</v>
      </c>
      <c r="B120" s="26">
        <v>43220.895543981482</v>
      </c>
      <c r="C120" s="86" t="s">
        <v>146</v>
      </c>
      <c r="D120" s="28">
        <v>1048.1200650000001</v>
      </c>
      <c r="E120" s="28">
        <v>1036.1193060000001</v>
      </c>
      <c r="F120" s="28">
        <v>993.56826100000001</v>
      </c>
      <c r="G120" s="29">
        <v>5.4904938232522849E-2</v>
      </c>
      <c r="H120" s="29">
        <v>1.1582410375432284E-2</v>
      </c>
      <c r="I120" s="86" t="s">
        <v>146</v>
      </c>
      <c r="J120" s="28">
        <v>142.102778</v>
      </c>
      <c r="K120" s="28">
        <v>133.05502900000002</v>
      </c>
      <c r="L120" s="28">
        <v>106.430639</v>
      </c>
      <c r="M120" s="29">
        <v>0.33516794914667392</v>
      </c>
      <c r="N120" s="29">
        <v>6.8000052820250678E-2</v>
      </c>
      <c r="O120" s="87" t="s">
        <v>146</v>
      </c>
      <c r="P120" s="88">
        <v>109.106767</v>
      </c>
      <c r="Q120" s="89">
        <v>85.406984000000008</v>
      </c>
      <c r="R120" s="89">
        <v>61.746913999999997</v>
      </c>
      <c r="S120" s="29">
        <v>0.76699951353034446</v>
      </c>
      <c r="T120" s="29">
        <v>0.27749233013543706</v>
      </c>
      <c r="U120" s="98"/>
      <c r="V120" s="98"/>
      <c r="W120" s="98"/>
      <c r="X120" s="98"/>
      <c r="Y120" s="100">
        <v>2069.9999999999995</v>
      </c>
      <c r="Z120" s="100">
        <v>462.21079600000002</v>
      </c>
      <c r="AA120" s="100">
        <v>292.057906</v>
      </c>
      <c r="AB120" s="100">
        <v>151.29459399999999</v>
      </c>
      <c r="AC120" s="100">
        <v>210.33004700000001</v>
      </c>
      <c r="AD120" s="100">
        <v>0</v>
      </c>
      <c r="AE120" s="100">
        <v>0</v>
      </c>
      <c r="AF120" s="100">
        <v>434.3</v>
      </c>
      <c r="AG120" s="100">
        <v>473.86</v>
      </c>
      <c r="AH120" s="100">
        <v>589.1</v>
      </c>
      <c r="AI120" s="100">
        <v>689.72</v>
      </c>
      <c r="AJ120" s="100">
        <v>640.70000000000005</v>
      </c>
      <c r="AK120" s="100">
        <v>0</v>
      </c>
      <c r="AL120" s="100">
        <v>0</v>
      </c>
      <c r="AM120" s="100">
        <v>51.244754</v>
      </c>
      <c r="AN120" s="100">
        <v>52.243150999999997</v>
      </c>
      <c r="AO120" s="100">
        <v>56.576959000000002</v>
      </c>
      <c r="AP120" s="100">
        <v>61.493001</v>
      </c>
      <c r="AQ120" s="100">
        <v>65.592479999999995</v>
      </c>
      <c r="AR120" s="100">
        <v>0</v>
      </c>
      <c r="AS120" s="100">
        <v>0</v>
      </c>
      <c r="AT120" s="100">
        <v>10.771974999999999</v>
      </c>
      <c r="AU120" s="100">
        <v>6.4930890000000003</v>
      </c>
      <c r="AV120" s="100">
        <v>7.48184</v>
      </c>
      <c r="AW120" s="100">
        <v>6.9801830000000002</v>
      </c>
      <c r="AX120" s="100">
        <v>7.046837</v>
      </c>
      <c r="AY120" s="100">
        <v>184.19662600000001</v>
      </c>
      <c r="AZ120" s="100">
        <v>87.867322999999999</v>
      </c>
      <c r="BA120" s="100">
        <v>5627.9361099999996</v>
      </c>
      <c r="BB120" s="100">
        <v>5444.588675</v>
      </c>
      <c r="BC120" s="100">
        <v>5974.1732769999999</v>
      </c>
      <c r="BD120" s="100">
        <v>6526.9425389999997</v>
      </c>
      <c r="BE120" s="100">
        <v>6748.8254200000001</v>
      </c>
      <c r="BF120" s="100">
        <v>0</v>
      </c>
      <c r="BG120" s="100">
        <v>0</v>
      </c>
      <c r="BH120" s="100">
        <v>0</v>
      </c>
      <c r="BI120" s="100">
        <v>0</v>
      </c>
      <c r="BJ120" s="100">
        <v>0</v>
      </c>
      <c r="BK120" s="100">
        <v>0</v>
      </c>
      <c r="BL120" s="100">
        <v>1223.1803190000001</v>
      </c>
      <c r="BM120" s="100">
        <v>1259.582762</v>
      </c>
      <c r="BN120" s="100">
        <v>1331.6890530000001</v>
      </c>
      <c r="BO120" s="100">
        <v>1456.2079590000001</v>
      </c>
      <c r="BP120" s="100">
        <v>1639.02142</v>
      </c>
      <c r="BQ120" s="100">
        <v>1627.54117</v>
      </c>
      <c r="BR120" s="101"/>
      <c r="BS120" s="101"/>
    </row>
    <row r="121" spans="1:71" x14ac:dyDescent="0.2">
      <c r="A121" s="10" t="s">
        <v>283</v>
      </c>
      <c r="B121" s="26">
        <v>43220.895844907405</v>
      </c>
      <c r="C121" s="86" t="s">
        <v>9</v>
      </c>
      <c r="D121" s="28">
        <v>70.296403999999995</v>
      </c>
      <c r="E121" s="28">
        <v>12.798042000000009</v>
      </c>
      <c r="F121" s="28">
        <v>332.85743200000002</v>
      </c>
      <c r="G121" s="29">
        <v>-0.78880927015023061</v>
      </c>
      <c r="H121" s="29">
        <v>4.4927467811091688</v>
      </c>
      <c r="I121" s="86" t="s">
        <v>9</v>
      </c>
      <c r="J121" s="28">
        <v>0.68933100000000003</v>
      </c>
      <c r="K121" s="28">
        <v>-7.9028399999999976</v>
      </c>
      <c r="L121" s="28">
        <v>222.820289</v>
      </c>
      <c r="M121" s="29">
        <v>-0.99690633647818305</v>
      </c>
      <c r="N121" s="29" t="s">
        <v>237</v>
      </c>
      <c r="O121" s="87" t="s">
        <v>9</v>
      </c>
      <c r="P121" s="88">
        <v>-9.612133</v>
      </c>
      <c r="Q121" s="89">
        <v>68.421376999999978</v>
      </c>
      <c r="R121" s="89">
        <v>215.31615600000001</v>
      </c>
      <c r="S121" s="29" t="s">
        <v>237</v>
      </c>
      <c r="T121" s="29" t="s">
        <v>237</v>
      </c>
      <c r="U121" s="98"/>
      <c r="V121" s="98"/>
      <c r="W121" s="98"/>
      <c r="X121" s="98"/>
      <c r="Y121" s="100">
        <v>271.56</v>
      </c>
      <c r="Z121" s="100">
        <v>369.61124899999999</v>
      </c>
      <c r="AA121" s="100">
        <v>14.731062</v>
      </c>
      <c r="AB121" s="100">
        <v>14.462427999999999</v>
      </c>
      <c r="AC121" s="100">
        <v>9.493347</v>
      </c>
      <c r="AD121" s="100">
        <v>241.72517199999999</v>
      </c>
      <c r="AE121" s="100">
        <v>12.590097999999999</v>
      </c>
      <c r="AF121" s="100">
        <v>226.36566999999999</v>
      </c>
      <c r="AG121" s="100">
        <v>13.215115000000001</v>
      </c>
      <c r="AH121" s="100">
        <v>7.546214</v>
      </c>
      <c r="AI121" s="100">
        <v>-5.4018269999999999</v>
      </c>
      <c r="AJ121" s="100">
        <v>3.017315</v>
      </c>
      <c r="AK121" s="100">
        <v>229.823037</v>
      </c>
      <c r="AL121" s="100">
        <v>3.2144849999999998</v>
      </c>
      <c r="AM121" s="100">
        <v>222.73816199999999</v>
      </c>
      <c r="AN121" s="100">
        <v>9.6142420000000008</v>
      </c>
      <c r="AO121" s="100">
        <v>5.465471</v>
      </c>
      <c r="AP121" s="100">
        <v>-7.9948379999999997</v>
      </c>
      <c r="AQ121" s="100">
        <v>0.546709</v>
      </c>
      <c r="AR121" s="100">
        <v>230.27896799999999</v>
      </c>
      <c r="AS121" s="100">
        <v>3.4954559999999999</v>
      </c>
      <c r="AT121" s="100">
        <v>0.38961800000000002</v>
      </c>
      <c r="AU121" s="100">
        <v>1.93496</v>
      </c>
      <c r="AV121" s="100">
        <v>9.7013000000000002E-2</v>
      </c>
      <c r="AW121" s="100">
        <v>9.7124439999999996</v>
      </c>
      <c r="AX121" s="100">
        <v>5.6490749999999998</v>
      </c>
      <c r="AY121" s="100">
        <v>313.09567099999998</v>
      </c>
      <c r="AZ121" s="100">
        <v>30.750489999999999</v>
      </c>
      <c r="BA121" s="100">
        <v>6.1402960000000002</v>
      </c>
      <c r="BB121" s="100">
        <v>-11.311873</v>
      </c>
      <c r="BC121" s="100">
        <v>29.254985999999999</v>
      </c>
      <c r="BD121" s="100">
        <v>36.307271999999998</v>
      </c>
      <c r="BE121" s="100">
        <v>-6.9491339999999999</v>
      </c>
      <c r="BF121" s="100">
        <v>514.34637399999997</v>
      </c>
      <c r="BG121" s="100">
        <v>547.74361699999997</v>
      </c>
      <c r="BH121" s="100">
        <v>526.08105699999999</v>
      </c>
      <c r="BI121" s="100">
        <v>533.09132499999998</v>
      </c>
      <c r="BJ121" s="100">
        <v>569.96910500000001</v>
      </c>
      <c r="BK121" s="100">
        <v>565.64800300000002</v>
      </c>
      <c r="BL121" s="100">
        <v>789.81776300000001</v>
      </c>
      <c r="BM121" s="100">
        <v>1005.175486</v>
      </c>
      <c r="BN121" s="100">
        <v>1041.520814</v>
      </c>
      <c r="BO121" s="100">
        <v>1034.428805</v>
      </c>
      <c r="BP121" s="100">
        <v>1102.93965</v>
      </c>
      <c r="BQ121" s="100">
        <v>1093.3149390000001</v>
      </c>
      <c r="BR121" s="101"/>
      <c r="BS121" s="101"/>
    </row>
    <row r="122" spans="1:71" x14ac:dyDescent="0.2">
      <c r="A122" s="10" t="s">
        <v>284</v>
      </c>
      <c r="B122" s="26">
        <v>43220.922893518517</v>
      </c>
      <c r="C122" s="86" t="s">
        <v>9</v>
      </c>
      <c r="D122" s="28">
        <v>10.934142</v>
      </c>
      <c r="E122" s="28">
        <v>9.8321150000000017</v>
      </c>
      <c r="F122" s="28">
        <v>11.518689999999999</v>
      </c>
      <c r="G122" s="29">
        <v>-5.0747784687321218E-2</v>
      </c>
      <c r="H122" s="29">
        <v>0.11208442944371555</v>
      </c>
      <c r="I122" s="86" t="s">
        <v>9</v>
      </c>
      <c r="J122" s="28">
        <v>3.08873</v>
      </c>
      <c r="K122" s="28">
        <v>1.5254490000000001</v>
      </c>
      <c r="L122" s="28">
        <v>2.2035680000000002</v>
      </c>
      <c r="M122" s="29">
        <v>0.4016948875641686</v>
      </c>
      <c r="N122" s="29">
        <v>1.0248005669150526</v>
      </c>
      <c r="O122" s="87" t="s">
        <v>9</v>
      </c>
      <c r="P122" s="88">
        <v>4.786562</v>
      </c>
      <c r="Q122" s="89">
        <v>4.4570720000000001</v>
      </c>
      <c r="R122" s="89">
        <v>3.4819089999999999</v>
      </c>
      <c r="S122" s="29">
        <v>0.37469474360185751</v>
      </c>
      <c r="T122" s="29">
        <v>7.3925213682884072E-2</v>
      </c>
      <c r="U122" s="98"/>
      <c r="V122" s="98"/>
      <c r="W122" s="98"/>
      <c r="X122" s="98"/>
      <c r="Y122" s="100">
        <v>263.77312499999999</v>
      </c>
      <c r="Z122" s="100">
        <v>41.678685000000002</v>
      </c>
      <c r="AA122" s="100">
        <v>36.097234</v>
      </c>
      <c r="AB122" s="100">
        <v>10.596178</v>
      </c>
      <c r="AC122" s="100">
        <v>9.7317020000000003</v>
      </c>
      <c r="AD122" s="100">
        <v>11.986122999999999</v>
      </c>
      <c r="AE122" s="100">
        <v>10.965187999999999</v>
      </c>
      <c r="AF122" s="100">
        <v>3.2159330000000002</v>
      </c>
      <c r="AG122" s="100">
        <v>3.0681769999999999</v>
      </c>
      <c r="AH122" s="100">
        <v>3.0414180000000002</v>
      </c>
      <c r="AI122" s="100">
        <v>2.6605949999999998</v>
      </c>
      <c r="AJ122" s="100">
        <v>3.4668739999999998</v>
      </c>
      <c r="AK122" s="100">
        <v>6.3433710000000003</v>
      </c>
      <c r="AL122" s="100">
        <v>6.1670699999999998</v>
      </c>
      <c r="AM122" s="100">
        <v>1.85846</v>
      </c>
      <c r="AN122" s="100">
        <v>1.3335129999999999</v>
      </c>
      <c r="AO122" s="100">
        <v>2.14316</v>
      </c>
      <c r="AP122" s="100">
        <v>1.008238</v>
      </c>
      <c r="AQ122" s="100">
        <v>2.7406239999999999</v>
      </c>
      <c r="AR122" s="100">
        <v>7.4931029999999996</v>
      </c>
      <c r="AS122" s="100">
        <v>7.3075130000000001</v>
      </c>
      <c r="AT122" s="100">
        <v>1.1912469999999999</v>
      </c>
      <c r="AU122" s="100">
        <v>1.024848</v>
      </c>
      <c r="AV122" s="100">
        <v>1.76739</v>
      </c>
      <c r="AW122" s="100">
        <v>1.6209260000000001</v>
      </c>
      <c r="AX122" s="100">
        <v>2.14316</v>
      </c>
      <c r="AY122" s="100">
        <v>12.699246</v>
      </c>
      <c r="AZ122" s="100">
        <v>13.351111</v>
      </c>
      <c r="BA122" s="100">
        <v>2.5242270000000002</v>
      </c>
      <c r="BB122" s="100">
        <v>2.8247589999999998</v>
      </c>
      <c r="BC122" s="100">
        <v>5.3647739999999997</v>
      </c>
      <c r="BD122" s="100">
        <v>0.74841800000000003</v>
      </c>
      <c r="BE122" s="100">
        <v>4.0118470000000004</v>
      </c>
      <c r="BF122" s="100">
        <v>-20.141967000000001</v>
      </c>
      <c r="BG122" s="100">
        <v>-14.508222999999999</v>
      </c>
      <c r="BH122" s="100">
        <v>-10.660111000000001</v>
      </c>
      <c r="BI122" s="100">
        <v>-2.72533</v>
      </c>
      <c r="BJ122" s="100">
        <v>-1.140757</v>
      </c>
      <c r="BK122" s="100">
        <v>-5.3329339999999998</v>
      </c>
      <c r="BL122" s="100">
        <v>115.864858</v>
      </c>
      <c r="BM122" s="100">
        <v>119.369938</v>
      </c>
      <c r="BN122" s="100">
        <v>120.324337</v>
      </c>
      <c r="BO122" s="100">
        <v>123.875039</v>
      </c>
      <c r="BP122" s="100">
        <v>124.41502300000001</v>
      </c>
      <c r="BQ122" s="100">
        <v>129.144419</v>
      </c>
      <c r="BR122" s="101"/>
      <c r="BS122" s="101"/>
    </row>
    <row r="123" spans="1:71" x14ac:dyDescent="0.2">
      <c r="A123" s="10" t="s">
        <v>285</v>
      </c>
      <c r="B123" s="26">
        <v>43220.935682870368</v>
      </c>
      <c r="C123" s="86" t="s">
        <v>9</v>
      </c>
      <c r="D123" s="28">
        <v>1.4876579999999999</v>
      </c>
      <c r="E123" s="28">
        <v>1.4499870000000001</v>
      </c>
      <c r="F123" s="28">
        <v>1.420844</v>
      </c>
      <c r="G123" s="29">
        <v>4.7024163103057015E-2</v>
      </c>
      <c r="H123" s="29">
        <v>2.5980232926225977E-2</v>
      </c>
      <c r="I123" s="86" t="s">
        <v>9</v>
      </c>
      <c r="J123" s="28">
        <v>1.460925</v>
      </c>
      <c r="K123" s="28">
        <v>1.4231709999999995</v>
      </c>
      <c r="L123" s="28">
        <v>1.4279839999999999</v>
      </c>
      <c r="M123" s="29">
        <v>2.3068185637934446E-2</v>
      </c>
      <c r="N123" s="29">
        <v>2.652808411638552E-2</v>
      </c>
      <c r="O123" s="87" t="s">
        <v>9</v>
      </c>
      <c r="P123" s="88">
        <v>1.401035</v>
      </c>
      <c r="Q123" s="89">
        <v>1.8891850000000012</v>
      </c>
      <c r="R123" s="89">
        <v>3.458113</v>
      </c>
      <c r="S123" s="29">
        <v>-0.59485563369386707</v>
      </c>
      <c r="T123" s="29">
        <v>-0.25839184621940192</v>
      </c>
      <c r="U123" s="98"/>
      <c r="V123" s="98"/>
      <c r="W123" s="98"/>
      <c r="X123" s="98"/>
      <c r="Y123" s="100">
        <v>179.96865</v>
      </c>
      <c r="Z123" s="100">
        <v>5.457668</v>
      </c>
      <c r="AA123" s="100">
        <v>4.2337150000000001</v>
      </c>
      <c r="AB123" s="100">
        <v>1.1999040000000001</v>
      </c>
      <c r="AC123" s="100">
        <v>1.386933</v>
      </c>
      <c r="AD123" s="100">
        <v>5.2137229999999999</v>
      </c>
      <c r="AE123" s="100">
        <v>3.9972439999999998</v>
      </c>
      <c r="AF123" s="100">
        <v>1.361966</v>
      </c>
      <c r="AG123" s="100">
        <v>1.13887</v>
      </c>
      <c r="AH123" s="100">
        <v>1.3252280000000001</v>
      </c>
      <c r="AI123" s="100">
        <v>1.387659</v>
      </c>
      <c r="AJ123" s="100">
        <v>1.4876579999999999</v>
      </c>
      <c r="AK123" s="100">
        <v>4.5492990000000004</v>
      </c>
      <c r="AL123" s="100">
        <v>3.4264749999999999</v>
      </c>
      <c r="AM123" s="100">
        <v>1.222119</v>
      </c>
      <c r="AN123" s="100">
        <v>0.97928199999999999</v>
      </c>
      <c r="AO123" s="100">
        <v>1.137332</v>
      </c>
      <c r="AP123" s="100">
        <v>1.210566</v>
      </c>
      <c r="AQ123" s="100">
        <v>1.251582</v>
      </c>
      <c r="AR123" s="100">
        <v>5.3893839999999997</v>
      </c>
      <c r="AS123" s="100">
        <v>4.2606450000000002</v>
      </c>
      <c r="AT123" s="100">
        <v>1.150339</v>
      </c>
      <c r="AU123" s="100">
        <v>0.92369800000000002</v>
      </c>
      <c r="AV123" s="100">
        <v>1.2292639999999999</v>
      </c>
      <c r="AW123" s="100">
        <v>1.1889380000000001</v>
      </c>
      <c r="AX123" s="100">
        <v>1.349291</v>
      </c>
      <c r="AY123" s="100">
        <v>11.765387</v>
      </c>
      <c r="AZ123" s="100">
        <v>4.5615779999999999</v>
      </c>
      <c r="BA123" s="100">
        <v>0.69928299999999999</v>
      </c>
      <c r="BB123" s="100">
        <v>1.7371259999999999</v>
      </c>
      <c r="BC123" s="100">
        <v>1.2156579999999999</v>
      </c>
      <c r="BD123" s="100">
        <v>0.83025599999999999</v>
      </c>
      <c r="BE123" s="100">
        <v>5.5878329999999998</v>
      </c>
      <c r="BF123" s="100">
        <v>-3.1438510000000002</v>
      </c>
      <c r="BG123" s="100">
        <v>-1.688358</v>
      </c>
      <c r="BH123" s="100">
        <v>-1.7363759999999999</v>
      </c>
      <c r="BI123" s="100">
        <v>-2.1734460000000002</v>
      </c>
      <c r="BJ123" s="100">
        <v>-3.1450640000000001</v>
      </c>
      <c r="BK123" s="100">
        <v>-4.3751090000000001</v>
      </c>
      <c r="BL123" s="100">
        <v>63.302672000000001</v>
      </c>
      <c r="BM123" s="100">
        <v>66.765711999999994</v>
      </c>
      <c r="BN123" s="100">
        <v>67.611172999999994</v>
      </c>
      <c r="BO123" s="100">
        <v>73.154078999999996</v>
      </c>
      <c r="BP123" s="100">
        <v>75.083101999999997</v>
      </c>
      <c r="BQ123" s="100">
        <v>76.478582000000003</v>
      </c>
      <c r="BR123" s="101"/>
      <c r="BS123" s="101"/>
    </row>
    <row r="124" spans="1:71" x14ac:dyDescent="0.2">
      <c r="A124" s="10" t="s">
        <v>286</v>
      </c>
      <c r="B124" s="26">
        <v>43220.940289351849</v>
      </c>
      <c r="C124" s="86" t="s">
        <v>9</v>
      </c>
      <c r="D124" s="28">
        <v>3.6172650000000002</v>
      </c>
      <c r="E124" s="28">
        <v>3.5602409999999995</v>
      </c>
      <c r="F124" s="28">
        <v>3.2936839999999998</v>
      </c>
      <c r="G124" s="29">
        <v>9.8242879401909899E-2</v>
      </c>
      <c r="H124" s="29">
        <v>1.601689323840727E-2</v>
      </c>
      <c r="I124" s="86" t="s">
        <v>9</v>
      </c>
      <c r="J124" s="28">
        <v>1.2786200000000001</v>
      </c>
      <c r="K124" s="28">
        <v>0.77988400000000002</v>
      </c>
      <c r="L124" s="28">
        <v>1.585774</v>
      </c>
      <c r="M124" s="29">
        <v>-0.19369342667996825</v>
      </c>
      <c r="N124" s="29">
        <v>0.63950023336803952</v>
      </c>
      <c r="O124" s="87" t="s">
        <v>9</v>
      </c>
      <c r="P124" s="88">
        <v>3.938593</v>
      </c>
      <c r="Q124" s="89">
        <v>8.771094999999999</v>
      </c>
      <c r="R124" s="89">
        <v>2.0787589999999998</v>
      </c>
      <c r="S124" s="29">
        <v>0.89468476143699216</v>
      </c>
      <c r="T124" s="29">
        <v>-0.55095766264075352</v>
      </c>
      <c r="U124" s="98"/>
      <c r="V124" s="98"/>
      <c r="W124" s="98"/>
      <c r="X124" s="98"/>
      <c r="Y124" s="100">
        <v>155</v>
      </c>
      <c r="Z124" s="100">
        <v>13.934139</v>
      </c>
      <c r="AA124" s="100">
        <v>11.847828</v>
      </c>
      <c r="AB124" s="100">
        <v>3.4659879999999998</v>
      </c>
      <c r="AC124" s="100">
        <v>3.6142259999999999</v>
      </c>
      <c r="AD124" s="100">
        <v>10.58793</v>
      </c>
      <c r="AE124" s="100">
        <v>9.2675339999999995</v>
      </c>
      <c r="AF124" s="100">
        <v>2.7630189999999999</v>
      </c>
      <c r="AG124" s="100">
        <v>2.688949</v>
      </c>
      <c r="AH124" s="100">
        <v>2.9230619999999998</v>
      </c>
      <c r="AI124" s="100">
        <v>2.2128999999999999</v>
      </c>
      <c r="AJ124" s="100">
        <v>2.6048610000000001</v>
      </c>
      <c r="AK124" s="100">
        <v>5.9825499999999998</v>
      </c>
      <c r="AL124" s="100">
        <v>5.2517209999999999</v>
      </c>
      <c r="AM124" s="100">
        <v>1.5456669999999999</v>
      </c>
      <c r="AN124" s="100">
        <v>1.878851</v>
      </c>
      <c r="AO124" s="100">
        <v>1.794745</v>
      </c>
      <c r="AP124" s="100">
        <v>0.76328700000000005</v>
      </c>
      <c r="AQ124" s="100">
        <v>1.26874</v>
      </c>
      <c r="AR124" s="100">
        <v>6.0910089999999997</v>
      </c>
      <c r="AS124" s="100">
        <v>5.4046890000000003</v>
      </c>
      <c r="AT124" s="100">
        <v>1.170185</v>
      </c>
      <c r="AU124" s="100">
        <v>1.6307750000000001</v>
      </c>
      <c r="AV124" s="100">
        <v>1.1893069999999999</v>
      </c>
      <c r="AW124" s="100">
        <v>1.9092249999999999</v>
      </c>
      <c r="AX124" s="100">
        <v>1.8161259999999999</v>
      </c>
      <c r="AY124" s="100">
        <v>15.787841999999999</v>
      </c>
      <c r="AZ124" s="100">
        <v>12.334510999999999</v>
      </c>
      <c r="BA124" s="100">
        <v>1.2535860000000001</v>
      </c>
      <c r="BB124" s="100">
        <v>1.6261099999999999</v>
      </c>
      <c r="BC124" s="100">
        <v>8.1892999999999994</v>
      </c>
      <c r="BD124" s="100">
        <v>2.545811</v>
      </c>
      <c r="BE124" s="100">
        <v>2.3921770000000002</v>
      </c>
      <c r="BF124" s="100">
        <v>-3.4120059999999999</v>
      </c>
      <c r="BG124" s="100">
        <v>-5.6490229999999997</v>
      </c>
      <c r="BH124" s="100">
        <v>-10.455519000000001</v>
      </c>
      <c r="BI124" s="100">
        <v>-12.184581</v>
      </c>
      <c r="BJ124" s="100">
        <v>-11.042083999999999</v>
      </c>
      <c r="BK124" s="100">
        <v>4.7521040000000001</v>
      </c>
      <c r="BL124" s="100">
        <v>197.148966</v>
      </c>
      <c r="BM124" s="100">
        <v>199.22772499999999</v>
      </c>
      <c r="BN124" s="100">
        <v>201.77353600000001</v>
      </c>
      <c r="BO124" s="100">
        <v>204.16571300000001</v>
      </c>
      <c r="BP124" s="100">
        <v>212.93680800000001</v>
      </c>
      <c r="BQ124" s="100">
        <v>216.87540100000001</v>
      </c>
      <c r="BR124" s="101"/>
      <c r="BS124" s="101"/>
    </row>
    <row r="125" spans="1:71" x14ac:dyDescent="0.2">
      <c r="A125" s="10" t="s">
        <v>287</v>
      </c>
      <c r="B125" s="26">
        <v>43220.941736111112</v>
      </c>
      <c r="C125" s="86" t="s">
        <v>9</v>
      </c>
      <c r="D125" s="28">
        <v>134.023</v>
      </c>
      <c r="E125" s="28">
        <v>25.088999999999999</v>
      </c>
      <c r="F125" s="28">
        <v>124.898</v>
      </c>
      <c r="G125" s="29">
        <v>7.3059616647184189E-2</v>
      </c>
      <c r="H125" s="29">
        <v>4.3419028259396546</v>
      </c>
      <c r="I125" s="86" t="s">
        <v>9</v>
      </c>
      <c r="J125" s="28">
        <v>40.536000000000001</v>
      </c>
      <c r="K125" s="28">
        <v>-14.021000000000001</v>
      </c>
      <c r="L125" s="28">
        <v>40.518999999999998</v>
      </c>
      <c r="M125" s="29">
        <v>4.195562575581846E-4</v>
      </c>
      <c r="N125" s="29" t="s">
        <v>237</v>
      </c>
      <c r="O125" s="87" t="s">
        <v>9</v>
      </c>
      <c r="P125" s="88">
        <v>19.488</v>
      </c>
      <c r="Q125" s="89">
        <v>-16.167999999999996</v>
      </c>
      <c r="R125" s="89">
        <v>21.899000000000001</v>
      </c>
      <c r="S125" s="29">
        <v>-0.11009635143157226</v>
      </c>
      <c r="T125" s="29" t="s">
        <v>237</v>
      </c>
      <c r="U125" s="98"/>
      <c r="V125" s="98"/>
      <c r="W125" s="98"/>
      <c r="X125" s="98"/>
      <c r="Y125" s="100">
        <v>371.14875000000001</v>
      </c>
      <c r="Z125" s="100">
        <v>322.39699999999999</v>
      </c>
      <c r="AA125" s="100">
        <v>272.28800000000001</v>
      </c>
      <c r="AB125" s="100">
        <v>96.753</v>
      </c>
      <c r="AC125" s="100">
        <v>75.656999999999996</v>
      </c>
      <c r="AD125" s="100">
        <v>145.57900000000001</v>
      </c>
      <c r="AE125" s="100">
        <v>129.43700000000001</v>
      </c>
      <c r="AF125" s="100">
        <v>58.564999999999998</v>
      </c>
      <c r="AG125" s="100">
        <v>43.53</v>
      </c>
      <c r="AH125" s="100">
        <v>36.162999999999997</v>
      </c>
      <c r="AI125" s="100">
        <v>7.3209999999999997</v>
      </c>
      <c r="AJ125" s="100">
        <v>63.81</v>
      </c>
      <c r="AK125" s="100">
        <v>59.920999999999999</v>
      </c>
      <c r="AL125" s="100">
        <v>54.962000000000003</v>
      </c>
      <c r="AM125" s="100">
        <v>37.542999999999999</v>
      </c>
      <c r="AN125" s="100">
        <v>24.492000000000001</v>
      </c>
      <c r="AO125" s="100">
        <v>15.004</v>
      </c>
      <c r="AP125" s="100">
        <v>-17.117999999999999</v>
      </c>
      <c r="AQ125" s="100">
        <v>37.387</v>
      </c>
      <c r="AR125" s="100">
        <v>71.921999999999997</v>
      </c>
      <c r="AS125" s="100">
        <v>66.344999999999999</v>
      </c>
      <c r="AT125" s="100">
        <v>31.952999999999999</v>
      </c>
      <c r="AU125" s="100">
        <v>16.381</v>
      </c>
      <c r="AV125" s="100">
        <v>-11.196999999999999</v>
      </c>
      <c r="AW125" s="100">
        <v>27.466999999999999</v>
      </c>
      <c r="AX125" s="100">
        <v>17.957000000000001</v>
      </c>
      <c r="AY125" s="100">
        <v>26.87</v>
      </c>
      <c r="AZ125" s="100">
        <v>18.856999999999999</v>
      </c>
      <c r="BA125" s="100">
        <v>17.675999999999998</v>
      </c>
      <c r="BB125" s="100">
        <v>7.2240000000000002</v>
      </c>
      <c r="BC125" s="100">
        <v>-17.873999999999999</v>
      </c>
      <c r="BD125" s="100">
        <v>12.215999999999999</v>
      </c>
      <c r="BE125" s="100">
        <v>8.923</v>
      </c>
      <c r="BF125" s="100">
        <v>75.141999999999996</v>
      </c>
      <c r="BG125" s="100">
        <v>127.26900000000001</v>
      </c>
      <c r="BH125" s="100">
        <v>212.696</v>
      </c>
      <c r="BI125" s="100">
        <v>219.68600000000001</v>
      </c>
      <c r="BJ125" s="100">
        <v>81.399000000000001</v>
      </c>
      <c r="BK125" s="100">
        <v>173.947</v>
      </c>
      <c r="BL125" s="100">
        <v>195.49100000000001</v>
      </c>
      <c r="BM125" s="100">
        <v>217.804</v>
      </c>
      <c r="BN125" s="100">
        <v>212.767</v>
      </c>
      <c r="BO125" s="100">
        <v>221.77099999999999</v>
      </c>
      <c r="BP125" s="100">
        <v>205.399</v>
      </c>
      <c r="BQ125" s="100">
        <v>224.721</v>
      </c>
      <c r="BR125" s="98"/>
      <c r="BS125" s="101"/>
    </row>
    <row r="126" spans="1:71" x14ac:dyDescent="0.2">
      <c r="A126" s="10" t="s">
        <v>45</v>
      </c>
      <c r="B126" s="26">
        <v>43220.954270833332</v>
      </c>
      <c r="C126" s="86">
        <v>653.75</v>
      </c>
      <c r="D126" s="28">
        <v>694.09491700000001</v>
      </c>
      <c r="E126" s="28">
        <v>673.44043300000021</v>
      </c>
      <c r="F126" s="28">
        <v>473.09164399999997</v>
      </c>
      <c r="G126" s="29">
        <v>0.46714685368655551</v>
      </c>
      <c r="H126" s="29">
        <v>3.0670097885256986E-2</v>
      </c>
      <c r="I126" s="86">
        <v>109.5</v>
      </c>
      <c r="J126" s="28">
        <v>105.591992</v>
      </c>
      <c r="K126" s="28">
        <v>84.958651000000003</v>
      </c>
      <c r="L126" s="28">
        <v>69.137964999999994</v>
      </c>
      <c r="M126" s="29">
        <v>0.52726496939850653</v>
      </c>
      <c r="N126" s="29">
        <v>0.24286333124569026</v>
      </c>
      <c r="O126" s="87">
        <v>8.75</v>
      </c>
      <c r="P126" s="88">
        <v>11.398507</v>
      </c>
      <c r="Q126" s="89">
        <v>19.532578000000001</v>
      </c>
      <c r="R126" s="89">
        <v>24.680313000000002</v>
      </c>
      <c r="S126" s="29">
        <v>-0.53815387187350505</v>
      </c>
      <c r="T126" s="29">
        <v>-0.41643612020901699</v>
      </c>
      <c r="U126" s="98"/>
      <c r="V126" s="98"/>
      <c r="W126" s="98"/>
      <c r="X126" s="98"/>
      <c r="Y126" s="100">
        <v>1906.98046875</v>
      </c>
      <c r="Z126" s="100">
        <v>2294.1359750000001</v>
      </c>
      <c r="AA126" s="100">
        <v>1766.4729910000001</v>
      </c>
      <c r="AB126" s="100">
        <v>534.93108800000005</v>
      </c>
      <c r="AC126" s="100">
        <v>612.67281000000003</v>
      </c>
      <c r="AD126" s="100">
        <v>611.183133</v>
      </c>
      <c r="AE126" s="100">
        <v>518.56066499999997</v>
      </c>
      <c r="AF126" s="100">
        <v>128.36832899999999</v>
      </c>
      <c r="AG126" s="100">
        <v>126.56662300000001</v>
      </c>
      <c r="AH126" s="100">
        <v>166.23159200000001</v>
      </c>
      <c r="AI126" s="100">
        <v>190.01658900000001</v>
      </c>
      <c r="AJ126" s="100">
        <v>161.243334</v>
      </c>
      <c r="AK126" s="100">
        <v>217.99907899999999</v>
      </c>
      <c r="AL126" s="100">
        <v>166.519282</v>
      </c>
      <c r="AM126" s="100">
        <v>47.353385000000003</v>
      </c>
      <c r="AN126" s="100">
        <v>28.287465000000001</v>
      </c>
      <c r="AO126" s="100">
        <v>85.865752999999998</v>
      </c>
      <c r="AP126" s="100">
        <v>56.492476000000003</v>
      </c>
      <c r="AQ126" s="100">
        <v>67.816074</v>
      </c>
      <c r="AR126" s="100">
        <v>323.149832</v>
      </c>
      <c r="AS126" s="100">
        <v>246.98952199999999</v>
      </c>
      <c r="AT126" s="100">
        <v>73.2303</v>
      </c>
      <c r="AU126" s="100">
        <v>42.121616000000003</v>
      </c>
      <c r="AV126" s="100">
        <v>67.010980000000004</v>
      </c>
      <c r="AW126" s="100">
        <v>54.760181000000003</v>
      </c>
      <c r="AX126" s="100">
        <v>114.293035</v>
      </c>
      <c r="AY126" s="100">
        <v>95.203491999999997</v>
      </c>
      <c r="AZ126" s="100">
        <v>80.112628000000001</v>
      </c>
      <c r="BA126" s="100">
        <v>27.810110999999999</v>
      </c>
      <c r="BB126" s="100">
        <v>-6.8455170000000001</v>
      </c>
      <c r="BC126" s="100">
        <v>27.030450999999999</v>
      </c>
      <c r="BD126" s="100">
        <v>1.924021</v>
      </c>
      <c r="BE126" s="100">
        <v>49.066580000000002</v>
      </c>
      <c r="BF126" s="100">
        <v>1608.5688290000001</v>
      </c>
      <c r="BG126" s="100">
        <v>1782.9524919999999</v>
      </c>
      <c r="BH126" s="100">
        <v>1763.7885429999999</v>
      </c>
      <c r="BI126" s="100">
        <v>1866.752148</v>
      </c>
      <c r="BJ126" s="100">
        <v>1835.478607</v>
      </c>
      <c r="BK126" s="100">
        <v>1915.0357280000001</v>
      </c>
      <c r="BL126" s="100">
        <v>570.18606</v>
      </c>
      <c r="BM126" s="100">
        <v>584.11004400000002</v>
      </c>
      <c r="BN126" s="100">
        <v>573.45459700000004</v>
      </c>
      <c r="BO126" s="100">
        <v>629.85145999999997</v>
      </c>
      <c r="BP126" s="100">
        <v>683.48001999999997</v>
      </c>
      <c r="BQ126" s="100">
        <v>748.50005899999996</v>
      </c>
      <c r="BR126" s="98"/>
      <c r="BS126" s="101"/>
    </row>
    <row r="127" spans="1:71" x14ac:dyDescent="0.2">
      <c r="A127" s="10" t="s">
        <v>288</v>
      </c>
      <c r="B127" s="26">
        <v>43220.983958333331</v>
      </c>
      <c r="C127" s="86" t="s">
        <v>9</v>
      </c>
      <c r="D127" s="28">
        <v>4.3786560000000003</v>
      </c>
      <c r="E127" s="28">
        <v>6.097116999999999</v>
      </c>
      <c r="F127" s="28">
        <v>3.7613210000000001</v>
      </c>
      <c r="G127" s="29">
        <v>0.16412717765912554</v>
      </c>
      <c r="H127" s="29">
        <v>-0.28184812592574471</v>
      </c>
      <c r="I127" s="86" t="s">
        <v>9</v>
      </c>
      <c r="J127" s="28">
        <v>-0.70888399999999996</v>
      </c>
      <c r="K127" s="28">
        <v>-1.3184820000000002</v>
      </c>
      <c r="L127" s="28">
        <v>-0.280781</v>
      </c>
      <c r="M127" s="29" t="s">
        <v>237</v>
      </c>
      <c r="N127" s="29" t="s">
        <v>237</v>
      </c>
      <c r="O127" s="87" t="s">
        <v>9</v>
      </c>
      <c r="P127" s="88">
        <v>-1.2860689999999999</v>
      </c>
      <c r="Q127" s="89">
        <v>-1.1339369999999998</v>
      </c>
      <c r="R127" s="89">
        <v>-3.2951000000000001E-2</v>
      </c>
      <c r="S127" s="29" t="s">
        <v>237</v>
      </c>
      <c r="T127" s="29" t="s">
        <v>237</v>
      </c>
      <c r="U127" s="98"/>
      <c r="V127" s="98"/>
      <c r="W127" s="98"/>
      <c r="X127" s="98"/>
      <c r="Y127" s="100">
        <v>12.721245534399999</v>
      </c>
      <c r="Z127" s="100">
        <v>18.59901</v>
      </c>
      <c r="AA127" s="100">
        <v>18.413971</v>
      </c>
      <c r="AB127" s="100">
        <v>4.64236</v>
      </c>
      <c r="AC127" s="100">
        <v>4.0982120000000002</v>
      </c>
      <c r="AD127" s="100">
        <v>1.456901</v>
      </c>
      <c r="AE127" s="100">
        <v>3.685994</v>
      </c>
      <c r="AF127" s="100">
        <v>0.60538700000000001</v>
      </c>
      <c r="AG127" s="100">
        <v>1.3071729999999999</v>
      </c>
      <c r="AH127" s="100">
        <v>7.8550999999999996E-2</v>
      </c>
      <c r="AI127" s="100">
        <v>-0.53420999999999996</v>
      </c>
      <c r="AJ127" s="100">
        <v>7.7674999999999994E-2</v>
      </c>
      <c r="AK127" s="100">
        <v>-2.5842740000000002</v>
      </c>
      <c r="AL127" s="100">
        <v>-1.3719440000000001</v>
      </c>
      <c r="AM127" s="100">
        <v>-0.41681800000000002</v>
      </c>
      <c r="AN127" s="100">
        <v>0.28333399999999997</v>
      </c>
      <c r="AO127" s="100">
        <v>-1.0054259999999999</v>
      </c>
      <c r="AP127" s="100">
        <v>-1.4453640000000001</v>
      </c>
      <c r="AQ127" s="100">
        <v>-0.87037299999999995</v>
      </c>
      <c r="AR127" s="100">
        <v>-2.0751620000000002</v>
      </c>
      <c r="AS127" s="100">
        <v>-0.77488100000000004</v>
      </c>
      <c r="AT127" s="100">
        <v>0.31517600000000001</v>
      </c>
      <c r="AU127" s="100">
        <v>-0.33993499999999999</v>
      </c>
      <c r="AV127" s="100">
        <v>-0.82234600000000002</v>
      </c>
      <c r="AW127" s="100">
        <v>0.405636</v>
      </c>
      <c r="AX127" s="100">
        <v>-0.88153499999999996</v>
      </c>
      <c r="AY127" s="100">
        <v>-2.9396209999999998</v>
      </c>
      <c r="AZ127" s="100">
        <v>-0.73897599999999997</v>
      </c>
      <c r="BA127" s="100">
        <v>1.4197E-2</v>
      </c>
      <c r="BB127" s="100">
        <v>-0.38039800000000001</v>
      </c>
      <c r="BC127" s="100">
        <v>9.3372999999999998E-2</v>
      </c>
      <c r="BD127" s="100">
        <v>-0.240866</v>
      </c>
      <c r="BE127" s="100">
        <v>-1.5318670000000001</v>
      </c>
      <c r="BF127" s="100">
        <v>11.680275999999999</v>
      </c>
      <c r="BG127" s="100">
        <v>13.199752999999999</v>
      </c>
      <c r="BH127" s="100">
        <v>15.23222</v>
      </c>
      <c r="BI127" s="100">
        <v>18.007708999999998</v>
      </c>
      <c r="BJ127" s="100">
        <v>18.242640000000002</v>
      </c>
      <c r="BK127" s="100">
        <v>17.590782000000001</v>
      </c>
      <c r="BL127" s="100">
        <v>13.668518000000001</v>
      </c>
      <c r="BM127" s="100">
        <v>13.460990000000001</v>
      </c>
      <c r="BN127" s="100">
        <v>13.178457</v>
      </c>
      <c r="BO127" s="100">
        <v>11.634166</v>
      </c>
      <c r="BP127" s="100">
        <v>10.560006</v>
      </c>
      <c r="BQ127" s="100">
        <v>9.2414349999999992</v>
      </c>
      <c r="BR127" s="98"/>
      <c r="BS127" s="101"/>
    </row>
    <row r="128" spans="1:71" x14ac:dyDescent="0.2">
      <c r="A128" s="10" t="s">
        <v>289</v>
      </c>
      <c r="B128" s="26">
        <v>43220.990833333337</v>
      </c>
      <c r="C128" s="86" t="s">
        <v>9</v>
      </c>
      <c r="D128" s="28">
        <v>0</v>
      </c>
      <c r="E128" s="28">
        <v>0.31001300000000009</v>
      </c>
      <c r="F128" s="28">
        <v>0.345001</v>
      </c>
      <c r="G128" s="29">
        <v>-1</v>
      </c>
      <c r="H128" s="29">
        <v>-1</v>
      </c>
      <c r="I128" s="86" t="s">
        <v>9</v>
      </c>
      <c r="J128" s="28">
        <v>0.12327</v>
      </c>
      <c r="K128" s="28">
        <v>-0.61209000000000002</v>
      </c>
      <c r="L128" s="28">
        <v>-0.27296100000000001</v>
      </c>
      <c r="M128" s="29" t="s">
        <v>237</v>
      </c>
      <c r="N128" s="29" t="s">
        <v>237</v>
      </c>
      <c r="O128" s="87" t="s">
        <v>9</v>
      </c>
      <c r="P128" s="88">
        <v>0.94352400000000003</v>
      </c>
      <c r="Q128" s="89">
        <v>0.78875499999999987</v>
      </c>
      <c r="R128" s="89">
        <v>4.6219000000000003E-2</v>
      </c>
      <c r="S128" s="29">
        <v>19.414201951578356</v>
      </c>
      <c r="T128" s="29">
        <v>0.19621935835589022</v>
      </c>
      <c r="U128" s="98"/>
      <c r="V128" s="98"/>
      <c r="W128" s="98"/>
      <c r="X128" s="98"/>
      <c r="Y128" s="100">
        <v>32.494864999999997</v>
      </c>
      <c r="Z128" s="100">
        <v>1.4944230000000001</v>
      </c>
      <c r="AA128" s="100">
        <v>1.322298</v>
      </c>
      <c r="AB128" s="100">
        <v>0.446853</v>
      </c>
      <c r="AC128" s="100">
        <v>0.39255600000000002</v>
      </c>
      <c r="AD128" s="100">
        <v>1.4944230000000001</v>
      </c>
      <c r="AE128" s="100">
        <v>1.2966299999999999</v>
      </c>
      <c r="AF128" s="100">
        <v>0.345001</v>
      </c>
      <c r="AG128" s="100">
        <v>0.446853</v>
      </c>
      <c r="AH128" s="100">
        <v>0.39255600000000002</v>
      </c>
      <c r="AI128" s="100">
        <v>0.31001299999999998</v>
      </c>
      <c r="AJ128" s="100">
        <v>0.346885</v>
      </c>
      <c r="AK128" s="100">
        <v>-0.83243199999999995</v>
      </c>
      <c r="AL128" s="100">
        <v>-0.63369799999999998</v>
      </c>
      <c r="AM128" s="100">
        <v>-0.29345199999999999</v>
      </c>
      <c r="AN128" s="100">
        <v>-9.3591999999999995E-2</v>
      </c>
      <c r="AO128" s="100">
        <v>0.23464599999999999</v>
      </c>
      <c r="AP128" s="100">
        <v>-0.68003400000000003</v>
      </c>
      <c r="AQ128" s="100">
        <v>-0.16600300000000001</v>
      </c>
      <c r="AR128" s="100">
        <v>-0.69207600000000002</v>
      </c>
      <c r="AS128" s="100">
        <v>-0.32068099999999999</v>
      </c>
      <c r="AT128" s="100">
        <v>7.9205999999999999E-2</v>
      </c>
      <c r="AU128" s="100">
        <v>-1.3462999999999999E-2</v>
      </c>
      <c r="AV128" s="100">
        <v>-6.5742999999999996E-2</v>
      </c>
      <c r="AW128" s="100">
        <v>-4.1671E-2</v>
      </c>
      <c r="AX128" s="100">
        <v>0.23464599999999999</v>
      </c>
      <c r="AY128" s="100">
        <v>1.3923589999999999</v>
      </c>
      <c r="AZ128" s="100">
        <v>3.9605519999999999</v>
      </c>
      <c r="BA128" s="100">
        <v>-2.869E-2</v>
      </c>
      <c r="BB128" s="100">
        <v>-1.1557850000000001</v>
      </c>
      <c r="BC128" s="100">
        <v>4.4602849999999998</v>
      </c>
      <c r="BD128" s="100">
        <v>0.63550099999999998</v>
      </c>
      <c r="BE128" s="100">
        <v>-7.8116000000000005E-2</v>
      </c>
      <c r="BF128" s="100">
        <v>-0.198905</v>
      </c>
      <c r="BG128" s="100">
        <v>-0.29819800000000002</v>
      </c>
      <c r="BH128" s="100">
        <v>-0.35811900000000002</v>
      </c>
      <c r="BI128" s="100">
        <v>-0.37185699999999999</v>
      </c>
      <c r="BJ128" s="100">
        <v>-0.43699199999999999</v>
      </c>
      <c r="BK128" s="100">
        <v>-0.44929999999999998</v>
      </c>
      <c r="BL128" s="100">
        <v>82.413488999999998</v>
      </c>
      <c r="BM128" s="100">
        <v>82.457982999999999</v>
      </c>
      <c r="BN128" s="100">
        <v>83.095208999999997</v>
      </c>
      <c r="BO128" s="100">
        <v>83.017093000000003</v>
      </c>
      <c r="BP128" s="100">
        <v>83.809279000000004</v>
      </c>
      <c r="BQ128" s="100">
        <v>83.673052999999996</v>
      </c>
      <c r="BR128" s="98"/>
      <c r="BS128" s="101"/>
    </row>
    <row r="129" spans="1:71" x14ac:dyDescent="0.2">
      <c r="A129" s="10" t="s">
        <v>290</v>
      </c>
      <c r="B129" s="26">
        <v>43220.992002314815</v>
      </c>
      <c r="C129" s="86" t="s">
        <v>9</v>
      </c>
      <c r="D129" s="28">
        <v>0</v>
      </c>
      <c r="E129" s="28">
        <v>0</v>
      </c>
      <c r="F129" s="28">
        <v>0</v>
      </c>
      <c r="G129" s="29" t="s">
        <v>237</v>
      </c>
      <c r="H129" s="29" t="s">
        <v>237</v>
      </c>
      <c r="I129" s="86" t="s">
        <v>9</v>
      </c>
      <c r="J129" s="28">
        <v>-0.88680400000000004</v>
      </c>
      <c r="K129" s="28">
        <v>-4.7771509999999999</v>
      </c>
      <c r="L129" s="28">
        <v>-0.745085</v>
      </c>
      <c r="M129" s="29" t="s">
        <v>237</v>
      </c>
      <c r="N129" s="29" t="s">
        <v>237</v>
      </c>
      <c r="O129" s="87" t="s">
        <v>9</v>
      </c>
      <c r="P129" s="88">
        <v>-0.56816199999999994</v>
      </c>
      <c r="Q129" s="89">
        <v>18.665064999999998</v>
      </c>
      <c r="R129" s="89">
        <v>-1.086414</v>
      </c>
      <c r="S129" s="29" t="s">
        <v>237</v>
      </c>
      <c r="T129" s="29" t="s">
        <v>237</v>
      </c>
      <c r="U129" s="98"/>
      <c r="V129" s="98"/>
      <c r="W129" s="98"/>
      <c r="X129" s="98"/>
      <c r="Y129" s="100">
        <v>27.8385</v>
      </c>
      <c r="Z129" s="100">
        <v>0</v>
      </c>
      <c r="AA129" s="100">
        <v>4.2709999999999998E-2</v>
      </c>
      <c r="AB129" s="100">
        <v>0</v>
      </c>
      <c r="AC129" s="100">
        <v>0</v>
      </c>
      <c r="AD129" s="100">
        <v>0</v>
      </c>
      <c r="AE129" s="100">
        <v>4.2709999999999998E-2</v>
      </c>
      <c r="AF129" s="100">
        <v>0</v>
      </c>
      <c r="AG129" s="100">
        <v>0</v>
      </c>
      <c r="AH129" s="100">
        <v>0</v>
      </c>
      <c r="AI129" s="100">
        <v>0</v>
      </c>
      <c r="AJ129" s="100">
        <v>0</v>
      </c>
      <c r="AK129" s="100">
        <v>-6.911308</v>
      </c>
      <c r="AL129" s="100">
        <v>-2.952385</v>
      </c>
      <c r="AM129" s="100">
        <v>-0.74677199999999999</v>
      </c>
      <c r="AN129" s="100">
        <v>-0.71972000000000003</v>
      </c>
      <c r="AO129" s="100">
        <v>-0.66617400000000004</v>
      </c>
      <c r="AP129" s="100">
        <v>-4.7786419999999996</v>
      </c>
      <c r="AQ129" s="100">
        <v>-0.88680400000000004</v>
      </c>
      <c r="AR129" s="100">
        <v>-6.9045500000000004</v>
      </c>
      <c r="AS129" s="100">
        <v>-2.946958</v>
      </c>
      <c r="AT129" s="100">
        <v>-0.73325799999999997</v>
      </c>
      <c r="AU129" s="100">
        <v>-0.66276000000000002</v>
      </c>
      <c r="AV129" s="100">
        <v>-0.70011500000000004</v>
      </c>
      <c r="AW129" s="100">
        <v>-0.71883900000000001</v>
      </c>
      <c r="AX129" s="100">
        <v>-0.66347500000000004</v>
      </c>
      <c r="AY129" s="100">
        <v>8.3552929999999996</v>
      </c>
      <c r="AZ129" s="100">
        <v>-8.8638150000000007</v>
      </c>
      <c r="BA129" s="100">
        <v>1.3184009999999999</v>
      </c>
      <c r="BB129" s="100">
        <v>-1.380341</v>
      </c>
      <c r="BC129" s="100">
        <v>-5.1487629999999998</v>
      </c>
      <c r="BD129" s="100">
        <v>-8.1827719999999999</v>
      </c>
      <c r="BE129" s="100">
        <v>-1.040586</v>
      </c>
      <c r="BF129" s="100">
        <v>13.596931</v>
      </c>
      <c r="BG129" s="100">
        <v>14.327657</v>
      </c>
      <c r="BH129" s="100">
        <v>14.929376</v>
      </c>
      <c r="BI129" s="100">
        <v>15.479789999999999</v>
      </c>
      <c r="BJ129" s="100">
        <v>-14.563159000000001</v>
      </c>
      <c r="BK129" s="100">
        <v>-11.249847000000001</v>
      </c>
      <c r="BL129" s="100">
        <v>17.035208000000001</v>
      </c>
      <c r="BM129" s="100">
        <v>15.948793999999999</v>
      </c>
      <c r="BN129" s="100">
        <v>7.7660220000000004</v>
      </c>
      <c r="BO129" s="100">
        <v>6.7254360000000002</v>
      </c>
      <c r="BP129" s="100">
        <v>24.261668</v>
      </c>
      <c r="BQ129" s="100">
        <v>23.693505999999999</v>
      </c>
      <c r="BR129" s="98"/>
      <c r="BS129" s="101"/>
    </row>
    <row r="130" spans="1:71" x14ac:dyDescent="0.2">
      <c r="A130" s="10" t="s">
        <v>291</v>
      </c>
      <c r="B130" s="26">
        <v>43222.020891203705</v>
      </c>
      <c r="C130" s="86" t="s">
        <v>9</v>
      </c>
      <c r="D130" s="28">
        <v>2970.6909999999998</v>
      </c>
      <c r="E130" s="28">
        <v>10612.473</v>
      </c>
      <c r="F130" s="28">
        <v>2273.8760000000002</v>
      </c>
      <c r="G130" s="29">
        <v>0.30644371109066615</v>
      </c>
      <c r="H130" s="29">
        <v>-0.72007551868447628</v>
      </c>
      <c r="I130" s="86" t="s">
        <v>9</v>
      </c>
      <c r="J130" s="28">
        <v>1072.914</v>
      </c>
      <c r="K130" s="28">
        <v>3231.259</v>
      </c>
      <c r="L130" s="28">
        <v>684.00599999999997</v>
      </c>
      <c r="M130" s="29">
        <v>0.568573959877545</v>
      </c>
      <c r="N130" s="29">
        <v>-0.66795790742865235</v>
      </c>
      <c r="O130" s="87" t="s">
        <v>9</v>
      </c>
      <c r="P130" s="88">
        <v>787.03499999999997</v>
      </c>
      <c r="Q130" s="89">
        <v>2382.3110000000001</v>
      </c>
      <c r="R130" s="89">
        <v>488.05500000000001</v>
      </c>
      <c r="S130" s="29">
        <v>0.61259489196914263</v>
      </c>
      <c r="T130" s="29">
        <v>-0.6696338135533102</v>
      </c>
      <c r="U130" s="98"/>
      <c r="V130" s="98"/>
      <c r="W130" s="98"/>
      <c r="X130" s="98"/>
      <c r="Y130" s="100">
        <v>23374</v>
      </c>
      <c r="Z130" s="100">
        <v>10612.473</v>
      </c>
      <c r="AA130" s="100">
        <v>6470.6679999999997</v>
      </c>
      <c r="AB130" s="100">
        <v>2660.6489999999999</v>
      </c>
      <c r="AC130" s="100">
        <v>0</v>
      </c>
      <c r="AD130" s="100">
        <v>3010.28</v>
      </c>
      <c r="AE130" s="100">
        <v>1450.7190000000001</v>
      </c>
      <c r="AF130" s="100">
        <v>636.38</v>
      </c>
      <c r="AG130" s="100">
        <v>636.65800000000002</v>
      </c>
      <c r="AH130" s="100">
        <v>0</v>
      </c>
      <c r="AI130" s="100">
        <v>0</v>
      </c>
      <c r="AJ130" s="100">
        <v>1020.302</v>
      </c>
      <c r="AK130" s="100">
        <v>2824.7</v>
      </c>
      <c r="AL130" s="100">
        <v>1269.7860000000001</v>
      </c>
      <c r="AM130" s="100">
        <v>588.56700000000001</v>
      </c>
      <c r="AN130" s="100">
        <v>592.65700000000004</v>
      </c>
      <c r="AO130" s="100">
        <v>0</v>
      </c>
      <c r="AP130" s="100">
        <v>0</v>
      </c>
      <c r="AQ130" s="100">
        <v>973.12699999999995</v>
      </c>
      <c r="AR130" s="100">
        <v>3231.259</v>
      </c>
      <c r="AS130" s="100">
        <v>1623.63</v>
      </c>
      <c r="AT130" s="100">
        <v>0</v>
      </c>
      <c r="AU130" s="100">
        <v>0</v>
      </c>
      <c r="AV130" s="100">
        <v>0</v>
      </c>
      <c r="AW130" s="100">
        <v>695.75199999999995</v>
      </c>
      <c r="AX130" s="100">
        <v>0</v>
      </c>
      <c r="AY130" s="100">
        <v>2382.3110000000001</v>
      </c>
      <c r="AZ130" s="100">
        <v>942.84900000000005</v>
      </c>
      <c r="BA130" s="100">
        <v>233.535</v>
      </c>
      <c r="BB130" s="100">
        <v>0</v>
      </c>
      <c r="BC130" s="100">
        <v>0</v>
      </c>
      <c r="BD130" s="100">
        <v>557.99300000000005</v>
      </c>
      <c r="BE130" s="100">
        <v>0</v>
      </c>
      <c r="BF130" s="100">
        <v>1379.2760000000001</v>
      </c>
      <c r="BG130" s="100">
        <v>0</v>
      </c>
      <c r="BH130" s="100">
        <v>927.78</v>
      </c>
      <c r="BI130" s="100">
        <v>0</v>
      </c>
      <c r="BJ130" s="100">
        <v>1327.3420000000001</v>
      </c>
      <c r="BK130" s="100">
        <v>1281.412</v>
      </c>
      <c r="BL130" s="100">
        <v>8485.4110000000001</v>
      </c>
      <c r="BM130" s="100">
        <v>0</v>
      </c>
      <c r="BN130" s="100">
        <v>8684.3729999999996</v>
      </c>
      <c r="BO130" s="100">
        <v>0</v>
      </c>
      <c r="BP130" s="100">
        <v>9968.7849999999999</v>
      </c>
      <c r="BQ130" s="100">
        <v>9244.6919999999991</v>
      </c>
      <c r="BR130" s="98"/>
      <c r="BS130" s="101"/>
    </row>
    <row r="131" spans="1:71" x14ac:dyDescent="0.2">
      <c r="A131" s="33" t="s">
        <v>4</v>
      </c>
      <c r="B131" s="26">
        <v>43222.020891203705</v>
      </c>
      <c r="C131" s="27">
        <v>293</v>
      </c>
      <c r="D131" s="28">
        <v>312.69900000000001</v>
      </c>
      <c r="E131" s="28">
        <v>311.88499999999999</v>
      </c>
      <c r="F131" s="28">
        <v>223.56299999999999</v>
      </c>
      <c r="G131" s="29">
        <v>0.39870640490599984</v>
      </c>
      <c r="H131" s="29">
        <v>2.6099363547462673E-3</v>
      </c>
      <c r="I131" s="27" t="s">
        <v>9</v>
      </c>
      <c r="J131" s="28">
        <v>249.251</v>
      </c>
      <c r="K131" s="28">
        <v>160.49699999999996</v>
      </c>
      <c r="L131" s="28">
        <v>0</v>
      </c>
      <c r="M131" s="29" t="s">
        <v>9</v>
      </c>
      <c r="N131" s="29">
        <v>0.55299476002666759</v>
      </c>
      <c r="O131" s="27">
        <v>172.90486392378014</v>
      </c>
      <c r="P131" s="27">
        <v>158.86799999999999</v>
      </c>
      <c r="Q131" s="28">
        <v>143.40500000000003</v>
      </c>
      <c r="R131" s="93">
        <v>146.203</v>
      </c>
      <c r="S131" s="29">
        <v>8.66261294227888E-2</v>
      </c>
      <c r="T131" s="29">
        <v>0.1078274816080329</v>
      </c>
      <c r="U131" s="101"/>
      <c r="V131" s="101"/>
      <c r="W131" s="101"/>
      <c r="X131" s="98"/>
      <c r="Y131" s="100">
        <v>3072</v>
      </c>
      <c r="Z131" s="100">
        <v>1039.2909999999999</v>
      </c>
      <c r="AA131" s="100">
        <v>777.18799999999999</v>
      </c>
      <c r="AB131" s="100">
        <v>240.92599999999999</v>
      </c>
      <c r="AC131" s="100">
        <v>262.91699999999997</v>
      </c>
      <c r="AD131" s="100">
        <v>0</v>
      </c>
      <c r="AE131" s="100">
        <v>0</v>
      </c>
      <c r="AF131" s="100">
        <v>0</v>
      </c>
      <c r="AG131" s="100">
        <v>0</v>
      </c>
      <c r="AH131" s="100">
        <v>0</v>
      </c>
      <c r="AI131" s="100">
        <v>0</v>
      </c>
      <c r="AJ131" s="100">
        <v>0</v>
      </c>
      <c r="AK131" s="100">
        <v>0</v>
      </c>
      <c r="AL131" s="100">
        <v>0</v>
      </c>
      <c r="AM131" s="100">
        <v>129.54</v>
      </c>
      <c r="AN131" s="100">
        <v>126.797</v>
      </c>
      <c r="AO131" s="100">
        <v>144.143</v>
      </c>
      <c r="AP131" s="100">
        <v>136.35499999999999</v>
      </c>
      <c r="AQ131" s="100">
        <v>195.25399999999999</v>
      </c>
      <c r="AR131" s="100">
        <v>0</v>
      </c>
      <c r="AS131" s="100">
        <v>0</v>
      </c>
      <c r="AT131" s="100">
        <v>0.87</v>
      </c>
      <c r="AU131" s="100">
        <v>0.89100000000000001</v>
      </c>
      <c r="AV131" s="100">
        <v>0.90700000000000003</v>
      </c>
      <c r="AW131" s="100">
        <v>0.95499999999999996</v>
      </c>
      <c r="AX131" s="100">
        <v>0.98699999999999999</v>
      </c>
      <c r="AY131" s="100">
        <v>595.66800000000001</v>
      </c>
      <c r="AZ131" s="100">
        <v>476.44499999999999</v>
      </c>
      <c r="BA131" s="100">
        <v>24.530999999999999</v>
      </c>
      <c r="BB131" s="100">
        <v>21.518999999999998</v>
      </c>
      <c r="BC131" s="100">
        <v>14.195</v>
      </c>
      <c r="BD131" s="100">
        <v>17.625</v>
      </c>
      <c r="BE131" s="100">
        <v>7.0529999999999999</v>
      </c>
      <c r="BF131" s="100">
        <v>0</v>
      </c>
      <c r="BG131" s="100">
        <v>0</v>
      </c>
      <c r="BH131" s="100">
        <v>0</v>
      </c>
      <c r="BI131" s="100">
        <v>0</v>
      </c>
      <c r="BJ131" s="100">
        <v>0</v>
      </c>
      <c r="BK131" s="100">
        <v>0</v>
      </c>
      <c r="BL131" s="100">
        <v>2928.3389999999999</v>
      </c>
      <c r="BM131" s="100">
        <v>2990.6109999999999</v>
      </c>
      <c r="BN131" s="100">
        <v>3181.5639999999999</v>
      </c>
      <c r="BO131" s="100">
        <v>3390.25</v>
      </c>
      <c r="BP131" s="100">
        <v>3534.7170000000001</v>
      </c>
      <c r="BQ131" s="100">
        <v>3687.0549999999998</v>
      </c>
      <c r="BR131" s="98"/>
      <c r="BS131" s="101"/>
    </row>
    <row r="132" spans="1:71" x14ac:dyDescent="0.2">
      <c r="A132" s="33" t="s">
        <v>292</v>
      </c>
      <c r="B132" s="26">
        <v>43222.020891203705</v>
      </c>
      <c r="C132" s="27" t="s">
        <v>9</v>
      </c>
      <c r="D132" s="28">
        <v>1.9400109999999999</v>
      </c>
      <c r="E132" s="28">
        <v>3.9637340000000005</v>
      </c>
      <c r="F132" s="28">
        <v>1.938925</v>
      </c>
      <c r="G132" s="29">
        <v>5.6010418144070151E-4</v>
      </c>
      <c r="H132" s="29">
        <v>-0.51055973988163694</v>
      </c>
      <c r="I132" s="27" t="s">
        <v>9</v>
      </c>
      <c r="J132" s="28">
        <v>0.34008899999999997</v>
      </c>
      <c r="K132" s="28">
        <v>2.4878650000000002</v>
      </c>
      <c r="L132" s="28">
        <v>0.51348000000000005</v>
      </c>
      <c r="M132" s="29">
        <v>-0.33767819584014969</v>
      </c>
      <c r="N132" s="29">
        <v>-0.86330086238602177</v>
      </c>
      <c r="O132" s="27" t="s">
        <v>9</v>
      </c>
      <c r="P132" s="27">
        <v>0.80485300000000004</v>
      </c>
      <c r="Q132" s="28">
        <v>2.818641</v>
      </c>
      <c r="R132" s="93">
        <v>0.59103399999999995</v>
      </c>
      <c r="S132" s="29">
        <v>0.36177106562397454</v>
      </c>
      <c r="T132" s="29">
        <v>-0.71445352565296538</v>
      </c>
      <c r="U132" s="101"/>
      <c r="V132" s="101"/>
      <c r="W132" s="101"/>
      <c r="X132" s="98"/>
      <c r="Y132" s="100">
        <v>54.89</v>
      </c>
      <c r="Z132" s="100">
        <v>9.0218760000000007</v>
      </c>
      <c r="AA132" s="100">
        <v>7.1454610000000001</v>
      </c>
      <c r="AB132" s="100">
        <v>1.615607</v>
      </c>
      <c r="AC132" s="100">
        <v>1.5036099999999999</v>
      </c>
      <c r="AD132" s="100">
        <v>7.5164730000000004</v>
      </c>
      <c r="AE132" s="100">
        <v>4.688733</v>
      </c>
      <c r="AF132" s="100">
        <v>1.5033589999999999</v>
      </c>
      <c r="AG132" s="100">
        <v>1.3628229999999999</v>
      </c>
      <c r="AH132" s="100">
        <v>1.0926450000000001</v>
      </c>
      <c r="AI132" s="100">
        <v>3.5576460000000001</v>
      </c>
      <c r="AJ132" s="100">
        <v>1.546222</v>
      </c>
      <c r="AK132" s="100">
        <v>1.987697</v>
      </c>
      <c r="AL132" s="100">
        <v>-0.75287700000000002</v>
      </c>
      <c r="AM132" s="100">
        <v>0.215452</v>
      </c>
      <c r="AN132" s="100">
        <v>-7.6012999999999997E-2</v>
      </c>
      <c r="AO132" s="100">
        <v>-0.29296800000000001</v>
      </c>
      <c r="AP132" s="100">
        <v>2.1411950000000002</v>
      </c>
      <c r="AQ132" s="100">
        <v>-1.9526999999999999E-2</v>
      </c>
      <c r="AR132" s="100">
        <v>3.2796120000000002</v>
      </c>
      <c r="AS132" s="100">
        <v>0.30405500000000002</v>
      </c>
      <c r="AT132" s="100">
        <v>-0.45396300000000001</v>
      </c>
      <c r="AU132" s="100">
        <v>-0.65986199999999995</v>
      </c>
      <c r="AV132" s="100">
        <v>1.578031</v>
      </c>
      <c r="AW132" s="100">
        <v>0.238925</v>
      </c>
      <c r="AX132" s="100">
        <v>3.9342000000000002E-2</v>
      </c>
      <c r="AY132" s="100">
        <v>3.6884489999999999</v>
      </c>
      <c r="AZ132" s="100">
        <v>1.455613</v>
      </c>
      <c r="BA132" s="100">
        <v>-0.34510600000000002</v>
      </c>
      <c r="BB132" s="100">
        <v>-0.37355500000000003</v>
      </c>
      <c r="BC132" s="100">
        <v>2.5675340000000002</v>
      </c>
      <c r="BD132" s="100">
        <v>1.6636999999999999E-2</v>
      </c>
      <c r="BE132" s="100">
        <v>0.262104</v>
      </c>
      <c r="BF132" s="100">
        <v>-10.955906000000001</v>
      </c>
      <c r="BG132" s="100">
        <v>-11.541024999999999</v>
      </c>
      <c r="BH132" s="100">
        <v>-11.425265</v>
      </c>
      <c r="BI132" s="100">
        <v>-11.539579</v>
      </c>
      <c r="BJ132" s="100">
        <v>-12.418234</v>
      </c>
      <c r="BK132" s="100">
        <v>-13.505709</v>
      </c>
      <c r="BL132" s="100">
        <v>17.316828999999998</v>
      </c>
      <c r="BM132" s="100">
        <v>16.382722000000001</v>
      </c>
      <c r="BN132" s="100">
        <v>16.372254000000002</v>
      </c>
      <c r="BO132" s="100">
        <v>16.684177999999999</v>
      </c>
      <c r="BP132" s="100">
        <v>20.719432999999999</v>
      </c>
      <c r="BQ132" s="100">
        <v>21.583081</v>
      </c>
      <c r="BR132" s="98"/>
      <c r="BS132" s="101"/>
    </row>
    <row r="133" spans="1:71" x14ac:dyDescent="0.2">
      <c r="A133" s="33" t="s">
        <v>54</v>
      </c>
      <c r="B133" s="26">
        <v>43222.020891203705</v>
      </c>
      <c r="C133" s="27">
        <v>1795.2328499857276</v>
      </c>
      <c r="D133" s="28">
        <v>1865.6469999999999</v>
      </c>
      <c r="E133" s="28">
        <v>1656.4910000000009</v>
      </c>
      <c r="F133" s="28">
        <v>1555.6679999999999</v>
      </c>
      <c r="G133" s="29">
        <v>0.19925781079253424</v>
      </c>
      <c r="H133" s="29">
        <v>0.1262644952492944</v>
      </c>
      <c r="I133" s="27">
        <v>224.50346265932239</v>
      </c>
      <c r="J133" s="28">
        <v>266.97800000000001</v>
      </c>
      <c r="K133" s="28">
        <v>165.45100000000002</v>
      </c>
      <c r="L133" s="28">
        <v>181.11799999999999</v>
      </c>
      <c r="M133" s="29">
        <v>0.47405558806965642</v>
      </c>
      <c r="N133" s="29">
        <v>0.61363787465775355</v>
      </c>
      <c r="O133" s="27">
        <v>-61.625</v>
      </c>
      <c r="P133" s="27">
        <v>-45.991</v>
      </c>
      <c r="Q133" s="28">
        <v>-148.53100000000001</v>
      </c>
      <c r="R133" s="93">
        <v>-103.765</v>
      </c>
      <c r="S133" s="29" t="s">
        <v>190</v>
      </c>
      <c r="T133" s="29" t="s">
        <v>190</v>
      </c>
      <c r="U133" s="101"/>
      <c r="V133" s="101"/>
      <c r="W133" s="101"/>
      <c r="X133" s="98"/>
      <c r="Y133" s="100">
        <v>8908.064785640001</v>
      </c>
      <c r="Z133" s="100">
        <v>8521.1460000000006</v>
      </c>
      <c r="AA133" s="100">
        <v>7050.2449999999999</v>
      </c>
      <c r="AB133" s="100">
        <v>2559.3440000000001</v>
      </c>
      <c r="AC133" s="100">
        <v>2749.643</v>
      </c>
      <c r="AD133" s="100">
        <v>2901.3139999999999</v>
      </c>
      <c r="AE133" s="100">
        <v>2392.48</v>
      </c>
      <c r="AF133" s="100">
        <v>481.416</v>
      </c>
      <c r="AG133" s="100">
        <v>919.67</v>
      </c>
      <c r="AH133" s="100">
        <v>954.05700000000002</v>
      </c>
      <c r="AI133" s="100">
        <v>546.17100000000005</v>
      </c>
      <c r="AJ133" s="100">
        <v>614.03300000000002</v>
      </c>
      <c r="AK133" s="100">
        <v>859.25900000000001</v>
      </c>
      <c r="AL133" s="100">
        <v>628.95500000000004</v>
      </c>
      <c r="AM133" s="100">
        <v>56.625999999999998</v>
      </c>
      <c r="AN133" s="100">
        <v>370.28</v>
      </c>
      <c r="AO133" s="100">
        <v>395.94400000000002</v>
      </c>
      <c r="AP133" s="100">
        <v>36.408999999999999</v>
      </c>
      <c r="AQ133" s="100">
        <v>138.02799999999999</v>
      </c>
      <c r="AR133" s="100">
        <v>1356.509</v>
      </c>
      <c r="AS133" s="100">
        <v>1053.143</v>
      </c>
      <c r="AT133" s="100">
        <v>413.21199999999999</v>
      </c>
      <c r="AU133" s="100">
        <v>417.202</v>
      </c>
      <c r="AV133" s="100">
        <v>75.447000000000003</v>
      </c>
      <c r="AW133" s="100">
        <v>492.72500000000002</v>
      </c>
      <c r="AX133" s="100">
        <v>517.21500000000003</v>
      </c>
      <c r="AY133" s="100">
        <v>237.62700000000001</v>
      </c>
      <c r="AZ133" s="100">
        <v>-28.393999999999998</v>
      </c>
      <c r="BA133" s="100">
        <v>148.114</v>
      </c>
      <c r="BB133" s="100">
        <v>154.18600000000001</v>
      </c>
      <c r="BC133" s="100">
        <v>-360.12099999999998</v>
      </c>
      <c r="BD133" s="100">
        <v>231.34700000000001</v>
      </c>
      <c r="BE133" s="100">
        <v>240.84399999999999</v>
      </c>
      <c r="BF133" s="100">
        <v>2293.002</v>
      </c>
      <c r="BG133" s="100">
        <v>2514.085</v>
      </c>
      <c r="BH133" s="100">
        <v>2336.0520000000001</v>
      </c>
      <c r="BI133" s="100">
        <v>1930.87</v>
      </c>
      <c r="BJ133" s="100">
        <v>2098.7689999999998</v>
      </c>
      <c r="BK133" s="100">
        <v>2279.6410000000001</v>
      </c>
      <c r="BL133" s="100">
        <v>4305.1679999999997</v>
      </c>
      <c r="BM133" s="100">
        <v>4417.942</v>
      </c>
      <c r="BN133" s="100">
        <v>4410.9719999999998</v>
      </c>
      <c r="BO133" s="100">
        <v>4632.8829999999998</v>
      </c>
      <c r="BP133" s="100">
        <v>4735.7380000000003</v>
      </c>
      <c r="BQ133" s="100">
        <v>4907.5339999999997</v>
      </c>
      <c r="BR133" s="98"/>
      <c r="BS133" s="101"/>
    </row>
    <row r="134" spans="1:71" x14ac:dyDescent="0.2">
      <c r="A134" s="33" t="s">
        <v>136</v>
      </c>
      <c r="B134" s="26">
        <v>43222.020891203705</v>
      </c>
      <c r="C134" s="27" t="s">
        <v>9</v>
      </c>
      <c r="D134" s="28">
        <v>4070.3029999999999</v>
      </c>
      <c r="E134" s="28">
        <v>3753.3099999999995</v>
      </c>
      <c r="F134" s="28">
        <v>2726.192</v>
      </c>
      <c r="G134" s="29">
        <v>0.49303607376149583</v>
      </c>
      <c r="H134" s="29">
        <v>8.4456919359179095E-2</v>
      </c>
      <c r="I134" s="27" t="s">
        <v>9</v>
      </c>
      <c r="J134" s="28">
        <v>671.31299999999999</v>
      </c>
      <c r="K134" s="28">
        <v>1058.152</v>
      </c>
      <c r="L134" s="28">
        <v>471.59100000000001</v>
      </c>
      <c r="M134" s="29">
        <v>0.42350680992639811</v>
      </c>
      <c r="N134" s="29">
        <v>-0.36557980327968009</v>
      </c>
      <c r="O134" s="27" t="s">
        <v>9</v>
      </c>
      <c r="P134" s="27">
        <v>242.86199999999999</v>
      </c>
      <c r="Q134" s="28">
        <v>534.04300000000001</v>
      </c>
      <c r="R134" s="93">
        <v>78.290000000000006</v>
      </c>
      <c r="S134" s="29">
        <v>2.1020820028100649</v>
      </c>
      <c r="T134" s="29">
        <v>-0.54523886653321929</v>
      </c>
      <c r="U134" s="101"/>
      <c r="V134" s="101"/>
      <c r="W134" s="101"/>
      <c r="X134" s="98"/>
      <c r="Y134" s="100">
        <v>7806.8658726631993</v>
      </c>
      <c r="Z134" s="100">
        <v>12344.817999999999</v>
      </c>
      <c r="AA134" s="100">
        <v>9103.3799999999992</v>
      </c>
      <c r="AB134" s="100">
        <v>0</v>
      </c>
      <c r="AC134" s="100">
        <v>0</v>
      </c>
      <c r="AD134" s="100">
        <v>3932.491</v>
      </c>
      <c r="AE134" s="100">
        <v>2602.424</v>
      </c>
      <c r="AF134" s="100">
        <v>755.024</v>
      </c>
      <c r="AG134" s="100">
        <v>0</v>
      </c>
      <c r="AH134" s="100">
        <v>0</v>
      </c>
      <c r="AI134" s="100">
        <v>1478.124</v>
      </c>
      <c r="AJ134" s="100">
        <v>1024.787</v>
      </c>
      <c r="AK134" s="100">
        <v>2413.8429999999998</v>
      </c>
      <c r="AL134" s="100">
        <v>1374.588</v>
      </c>
      <c r="AM134" s="100">
        <v>415.45</v>
      </c>
      <c r="AN134" s="100">
        <v>0</v>
      </c>
      <c r="AO134" s="100">
        <v>0</v>
      </c>
      <c r="AP134" s="100">
        <v>994.76</v>
      </c>
      <c r="AQ134" s="100">
        <v>609.87900000000002</v>
      </c>
      <c r="AR134" s="100">
        <v>2649.174</v>
      </c>
      <c r="AS134" s="100">
        <v>1592.5260000000001</v>
      </c>
      <c r="AT134" s="100">
        <v>0</v>
      </c>
      <c r="AU134" s="100">
        <v>0</v>
      </c>
      <c r="AV134" s="100">
        <v>314.04000000000002</v>
      </c>
      <c r="AW134" s="100">
        <v>0</v>
      </c>
      <c r="AX134" s="100">
        <v>0</v>
      </c>
      <c r="AY134" s="100">
        <v>988.00900000000001</v>
      </c>
      <c r="AZ134" s="100">
        <v>377.39299999999997</v>
      </c>
      <c r="BA134" s="100">
        <v>0</v>
      </c>
      <c r="BB134" s="100">
        <v>0</v>
      </c>
      <c r="BC134" s="100">
        <v>-44.42</v>
      </c>
      <c r="BD134" s="100">
        <v>0</v>
      </c>
      <c r="BE134" s="100">
        <v>0</v>
      </c>
      <c r="BF134" s="100">
        <v>5569.47</v>
      </c>
      <c r="BG134" s="100">
        <v>0</v>
      </c>
      <c r="BH134" s="100">
        <v>0</v>
      </c>
      <c r="BI134" s="100">
        <v>6360.8</v>
      </c>
      <c r="BJ134" s="100">
        <v>6343.41</v>
      </c>
      <c r="BK134" s="100">
        <v>7189.4409999999998</v>
      </c>
      <c r="BL134" s="100">
        <v>4746.8280000000004</v>
      </c>
      <c r="BM134" s="100">
        <v>0</v>
      </c>
      <c r="BN134" s="100">
        <v>0</v>
      </c>
      <c r="BO134" s="100">
        <v>5200.7939999999999</v>
      </c>
      <c r="BP134" s="100">
        <v>5880.4030000000002</v>
      </c>
      <c r="BQ134" s="100">
        <v>5772.5119999999997</v>
      </c>
      <c r="BR134" s="98"/>
      <c r="BS134" s="101"/>
    </row>
    <row r="135" spans="1:71" x14ac:dyDescent="0.2">
      <c r="A135" s="33" t="s">
        <v>37</v>
      </c>
      <c r="B135" s="26">
        <v>43222.020891203705</v>
      </c>
      <c r="C135" s="27">
        <v>1294.6666666666667</v>
      </c>
      <c r="D135" s="28">
        <v>1365.1990000000001</v>
      </c>
      <c r="E135" s="28">
        <v>1911.8980000000006</v>
      </c>
      <c r="F135" s="28">
        <v>1074.069</v>
      </c>
      <c r="G135" s="29">
        <v>0.2710533494589269</v>
      </c>
      <c r="H135" s="29">
        <v>-0.28594569375562939</v>
      </c>
      <c r="I135" s="27">
        <v>248.66666666666666</v>
      </c>
      <c r="J135" s="28">
        <v>283.36</v>
      </c>
      <c r="K135" s="28">
        <v>385.39199999999994</v>
      </c>
      <c r="L135" s="28">
        <v>267.41899999999998</v>
      </c>
      <c r="M135" s="29">
        <v>5.9610573669036437E-2</v>
      </c>
      <c r="N135" s="29">
        <v>-0.26474861958732909</v>
      </c>
      <c r="O135" s="27">
        <v>295.16666666666669</v>
      </c>
      <c r="P135" s="27">
        <v>351.36099999999999</v>
      </c>
      <c r="Q135" s="28">
        <v>559.67200000000003</v>
      </c>
      <c r="R135" s="93">
        <v>343.69799999999998</v>
      </c>
      <c r="S135" s="29">
        <v>2.2295736373211472E-2</v>
      </c>
      <c r="T135" s="29">
        <v>-0.37220193256049972</v>
      </c>
      <c r="U135" s="101"/>
      <c r="V135" s="101"/>
      <c r="W135" s="101"/>
      <c r="X135" s="98"/>
      <c r="Y135" s="100">
        <v>23380</v>
      </c>
      <c r="Z135" s="100">
        <v>5360.2790000000005</v>
      </c>
      <c r="AA135" s="100">
        <v>3768.116</v>
      </c>
      <c r="AB135" s="100">
        <v>1083.424</v>
      </c>
      <c r="AC135" s="100">
        <v>1290.8879999999999</v>
      </c>
      <c r="AD135" s="100">
        <v>1354.933</v>
      </c>
      <c r="AE135" s="100">
        <v>923.01800000000003</v>
      </c>
      <c r="AF135" s="100">
        <v>312.99200000000002</v>
      </c>
      <c r="AG135" s="100">
        <v>282.90600000000001</v>
      </c>
      <c r="AH135" s="100">
        <v>312.18799999999999</v>
      </c>
      <c r="AI135" s="100">
        <v>526.80700000000002</v>
      </c>
      <c r="AJ135" s="100">
        <v>331.88499999999999</v>
      </c>
      <c r="AK135" s="100">
        <v>915.58</v>
      </c>
      <c r="AL135" s="100">
        <v>605.92499999999995</v>
      </c>
      <c r="AM135" s="100">
        <v>237.465</v>
      </c>
      <c r="AN135" s="100">
        <v>195.22</v>
      </c>
      <c r="AO135" s="100">
        <v>214.51499999999999</v>
      </c>
      <c r="AP135" s="100">
        <v>348.34</v>
      </c>
      <c r="AQ135" s="100">
        <v>243.30799999999999</v>
      </c>
      <c r="AR135" s="100">
        <v>1048.2049999999999</v>
      </c>
      <c r="AS135" s="100">
        <v>716.08500000000004</v>
      </c>
      <c r="AT135" s="100">
        <v>130.13499999999999</v>
      </c>
      <c r="AU135" s="100">
        <v>139.346</v>
      </c>
      <c r="AV135" s="100">
        <v>302.03899999999999</v>
      </c>
      <c r="AW135" s="100">
        <v>147.053</v>
      </c>
      <c r="AX135" s="100">
        <v>248.34100000000001</v>
      </c>
      <c r="AY135" s="100">
        <v>1387.77</v>
      </c>
      <c r="AZ135" s="100">
        <v>795.19100000000003</v>
      </c>
      <c r="BA135" s="100">
        <v>124.101</v>
      </c>
      <c r="BB135" s="100">
        <v>153.244</v>
      </c>
      <c r="BC135" s="100">
        <v>405.93299999999999</v>
      </c>
      <c r="BD135" s="100">
        <v>243.69</v>
      </c>
      <c r="BE135" s="100">
        <v>263.52300000000002</v>
      </c>
      <c r="BF135" s="100">
        <v>-674.45299999999997</v>
      </c>
      <c r="BG135" s="100">
        <v>-464.48099999999999</v>
      </c>
      <c r="BH135" s="100">
        <v>-267.185</v>
      </c>
      <c r="BI135" s="100">
        <v>110.709</v>
      </c>
      <c r="BJ135" s="100">
        <v>-728.76099999999997</v>
      </c>
      <c r="BK135" s="100">
        <v>25.198</v>
      </c>
      <c r="BL135" s="100">
        <v>3691.0039999999999</v>
      </c>
      <c r="BM135" s="100">
        <v>3939.8710000000001</v>
      </c>
      <c r="BN135" s="100">
        <v>4178.3729999999996</v>
      </c>
      <c r="BO135" s="100">
        <v>4442.683</v>
      </c>
      <c r="BP135" s="100">
        <v>4767.5810000000001</v>
      </c>
      <c r="BQ135" s="100">
        <v>5039.4799999999996</v>
      </c>
      <c r="BR135" s="98"/>
      <c r="BS135" s="101"/>
    </row>
    <row r="136" spans="1:71" x14ac:dyDescent="0.2">
      <c r="A136" s="33" t="s">
        <v>40</v>
      </c>
      <c r="B136" s="26">
        <v>43223.020891203705</v>
      </c>
      <c r="C136" s="27" t="s">
        <v>146</v>
      </c>
      <c r="D136" s="28">
        <v>712.91370600000005</v>
      </c>
      <c r="E136" s="28">
        <v>647.17110199999979</v>
      </c>
      <c r="F136" s="28">
        <v>631.243832</v>
      </c>
      <c r="G136" s="29">
        <v>0.12937928239431895</v>
      </c>
      <c r="H136" s="29">
        <v>0.10158457909636431</v>
      </c>
      <c r="I136" s="27" t="s">
        <v>146</v>
      </c>
      <c r="J136" s="28">
        <v>119.80740299999999</v>
      </c>
      <c r="K136" s="28">
        <v>69.517196000000013</v>
      </c>
      <c r="L136" s="28">
        <v>109.879859</v>
      </c>
      <c r="M136" s="29">
        <v>9.0349078442119257E-2</v>
      </c>
      <c r="N136" s="29">
        <v>0.72342110864195353</v>
      </c>
      <c r="O136" s="27">
        <v>64.75</v>
      </c>
      <c r="P136" s="27">
        <v>61.041637999999999</v>
      </c>
      <c r="Q136" s="28">
        <v>43.598248999999996</v>
      </c>
      <c r="R136" s="93">
        <v>74.316027000000005</v>
      </c>
      <c r="S136" s="29">
        <v>-0.17862081082456149</v>
      </c>
      <c r="T136" s="29">
        <v>0.40009379734493478</v>
      </c>
      <c r="U136" s="101"/>
      <c r="V136" s="101"/>
      <c r="W136" s="101"/>
      <c r="X136" s="98"/>
      <c r="Y136" s="100">
        <v>1303.3448092000001</v>
      </c>
      <c r="Z136" s="100">
        <v>2485.1656229999999</v>
      </c>
      <c r="AA136" s="100">
        <v>1908.345131</v>
      </c>
      <c r="AB136" s="100">
        <v>607.91323999999997</v>
      </c>
      <c r="AC136" s="100">
        <v>598.83744899999999</v>
      </c>
      <c r="AD136" s="100">
        <v>449.47946300000001</v>
      </c>
      <c r="AE136" s="100">
        <v>396.53410200000002</v>
      </c>
      <c r="AF136" s="100">
        <v>136.438535</v>
      </c>
      <c r="AG136" s="100">
        <v>106.060998</v>
      </c>
      <c r="AH136" s="100">
        <v>100.72928</v>
      </c>
      <c r="AI136" s="100">
        <v>106.25064999999999</v>
      </c>
      <c r="AJ136" s="100">
        <v>150.25676899999999</v>
      </c>
      <c r="AK136" s="100">
        <v>236.24238600000001</v>
      </c>
      <c r="AL136" s="100">
        <v>220.541043</v>
      </c>
      <c r="AM136" s="100">
        <v>84.755913000000007</v>
      </c>
      <c r="AN136" s="100">
        <v>57.865865999999997</v>
      </c>
      <c r="AO136" s="100">
        <v>50.220568</v>
      </c>
      <c r="AP136" s="100">
        <v>43.400039</v>
      </c>
      <c r="AQ136" s="100">
        <v>90.423828</v>
      </c>
      <c r="AR136" s="100">
        <v>339.383692</v>
      </c>
      <c r="AS136" s="100">
        <v>299.850257</v>
      </c>
      <c r="AT136" s="100">
        <v>82.241936999999993</v>
      </c>
      <c r="AU136" s="100">
        <v>62.027071999999997</v>
      </c>
      <c r="AV136" s="100">
        <v>79.483275000000006</v>
      </c>
      <c r="AW136" s="100">
        <v>83.234667000000002</v>
      </c>
      <c r="AX136" s="100">
        <v>76.75197</v>
      </c>
      <c r="AY136" s="100">
        <v>165.10207299999999</v>
      </c>
      <c r="AZ136" s="100">
        <v>143.08080100000001</v>
      </c>
      <c r="BA136" s="100">
        <v>37.056801999999998</v>
      </c>
      <c r="BB136" s="100">
        <v>18.017552999999999</v>
      </c>
      <c r="BC136" s="100">
        <v>37.503773000000002</v>
      </c>
      <c r="BD136" s="100">
        <v>26.963764000000001</v>
      </c>
      <c r="BE136" s="100">
        <v>33.399752999999997</v>
      </c>
      <c r="BF136" s="100">
        <v>496.31572199999999</v>
      </c>
      <c r="BG136" s="100">
        <v>530.27330800000004</v>
      </c>
      <c r="BH136" s="100">
        <v>624.93579599999998</v>
      </c>
      <c r="BI136" s="100">
        <v>669.07022700000005</v>
      </c>
      <c r="BJ136" s="100">
        <v>616.620767</v>
      </c>
      <c r="BK136" s="100">
        <v>709.64279299999998</v>
      </c>
      <c r="BL136" s="100">
        <v>1154.1273430000001</v>
      </c>
      <c r="BM136" s="100">
        <v>1174.13733</v>
      </c>
      <c r="BN136" s="100">
        <v>1160.211718</v>
      </c>
      <c r="BO136" s="100">
        <v>1201.051835</v>
      </c>
      <c r="BP136" s="100">
        <v>1276.9509760000001</v>
      </c>
      <c r="BQ136" s="100">
        <v>1322.8385490000001</v>
      </c>
      <c r="BR136" s="98"/>
      <c r="BS136" s="101"/>
    </row>
    <row r="137" spans="1:71" x14ac:dyDescent="0.2">
      <c r="A137" s="33" t="s">
        <v>18</v>
      </c>
      <c r="B137" s="26">
        <v>43223.020891203705</v>
      </c>
      <c r="C137" s="27">
        <v>3735</v>
      </c>
      <c r="D137" s="28">
        <v>2767.6309999999999</v>
      </c>
      <c r="E137" s="28">
        <v>2684.1070000000009</v>
      </c>
      <c r="F137" s="28">
        <v>2141.3200000000002</v>
      </c>
      <c r="G137" s="29">
        <v>0.29248827825827051</v>
      </c>
      <c r="H137" s="29">
        <v>3.1117984491676021E-2</v>
      </c>
      <c r="I137" s="27" t="s">
        <v>9</v>
      </c>
      <c r="J137" s="28">
        <v>1350.9580000000001</v>
      </c>
      <c r="K137" s="28">
        <v>982.09000000000015</v>
      </c>
      <c r="L137" s="28">
        <v>0</v>
      </c>
      <c r="M137" s="29" t="s">
        <v>9</v>
      </c>
      <c r="N137" s="29">
        <v>0.37559490474396418</v>
      </c>
      <c r="O137" s="27">
        <v>1091.0106255969117</v>
      </c>
      <c r="P137" s="27">
        <v>1244.048</v>
      </c>
      <c r="Q137" s="28">
        <v>879.51500000000033</v>
      </c>
      <c r="R137" s="93">
        <v>1001.2809999999999</v>
      </c>
      <c r="S137" s="29">
        <v>0.24245641333451862</v>
      </c>
      <c r="T137" s="29">
        <v>0.41447047520508407</v>
      </c>
      <c r="U137" s="101"/>
      <c r="V137" s="101"/>
      <c r="W137" s="101"/>
      <c r="X137" s="98"/>
      <c r="Y137" s="100">
        <v>17431.675648839999</v>
      </c>
      <c r="Z137" s="100">
        <v>9211.1010000000006</v>
      </c>
      <c r="AA137" s="100">
        <v>7634.6459999999997</v>
      </c>
      <c r="AB137" s="100">
        <v>2173.5450000000001</v>
      </c>
      <c r="AC137" s="100">
        <v>2212.1289999999999</v>
      </c>
      <c r="AD137" s="100">
        <v>0</v>
      </c>
      <c r="AE137" s="100">
        <v>0</v>
      </c>
      <c r="AF137" s="100">
        <v>0</v>
      </c>
      <c r="AG137" s="100">
        <v>0</v>
      </c>
      <c r="AH137" s="100">
        <v>0</v>
      </c>
      <c r="AI137" s="100">
        <v>0</v>
      </c>
      <c r="AJ137" s="100">
        <v>0</v>
      </c>
      <c r="AK137" s="100">
        <v>0</v>
      </c>
      <c r="AL137" s="100">
        <v>0</v>
      </c>
      <c r="AM137" s="100">
        <v>4360.95</v>
      </c>
      <c r="AN137" s="100">
        <v>4506.3370000000004</v>
      </c>
      <c r="AO137" s="100">
        <v>4727.6540000000005</v>
      </c>
      <c r="AP137" s="100">
        <v>4807.3639999999996</v>
      </c>
      <c r="AQ137" s="100">
        <v>4923.299</v>
      </c>
      <c r="AR137" s="100">
        <v>0</v>
      </c>
      <c r="AS137" s="100">
        <v>0</v>
      </c>
      <c r="AT137" s="100">
        <v>86.29</v>
      </c>
      <c r="AU137" s="100">
        <v>88.021000000000001</v>
      </c>
      <c r="AV137" s="100">
        <v>87.245999999999995</v>
      </c>
      <c r="AW137" s="100">
        <v>85.55</v>
      </c>
      <c r="AX137" s="100">
        <v>88.694999999999993</v>
      </c>
      <c r="AY137" s="100">
        <v>3614.0810000000001</v>
      </c>
      <c r="AZ137" s="100">
        <v>2932.7950000000001</v>
      </c>
      <c r="BA137" s="100">
        <v>11.22</v>
      </c>
      <c r="BB137" s="100">
        <v>65.036000000000001</v>
      </c>
      <c r="BC137" s="100">
        <v>97.811999999999998</v>
      </c>
      <c r="BD137" s="100">
        <v>0</v>
      </c>
      <c r="BE137" s="100">
        <v>0</v>
      </c>
      <c r="BF137" s="100">
        <v>0</v>
      </c>
      <c r="BG137" s="100">
        <v>0</v>
      </c>
      <c r="BH137" s="100">
        <v>0</v>
      </c>
      <c r="BI137" s="100">
        <v>0</v>
      </c>
      <c r="BJ137" s="100">
        <v>0</v>
      </c>
      <c r="BK137" s="100">
        <v>0</v>
      </c>
      <c r="BL137" s="100">
        <v>26118.546999999999</v>
      </c>
      <c r="BM137" s="100">
        <v>27700.053</v>
      </c>
      <c r="BN137" s="100">
        <v>28490.780999999999</v>
      </c>
      <c r="BO137" s="100">
        <v>28972.782999999999</v>
      </c>
      <c r="BP137" s="100">
        <v>30097.927</v>
      </c>
      <c r="BQ137" s="100">
        <v>31595.598999999998</v>
      </c>
      <c r="BR137" s="98"/>
      <c r="BS137" s="101"/>
    </row>
    <row r="138" spans="1:71" x14ac:dyDescent="0.2">
      <c r="A138" s="33" t="s">
        <v>293</v>
      </c>
      <c r="B138" s="26">
        <v>43223.354675925926</v>
      </c>
      <c r="C138" s="27" t="s">
        <v>9</v>
      </c>
      <c r="D138" s="28">
        <v>97.203018</v>
      </c>
      <c r="E138" s="28">
        <v>148.163228</v>
      </c>
      <c r="F138" s="28">
        <v>67.150129000000007</v>
      </c>
      <c r="G138" s="29">
        <v>0.44754774782338824</v>
      </c>
      <c r="H138" s="29">
        <v>-0.34394640753912298</v>
      </c>
      <c r="I138" s="27" t="s">
        <v>9</v>
      </c>
      <c r="J138" s="28">
        <v>18.501757999999999</v>
      </c>
      <c r="K138" s="28">
        <v>39.026371999999995</v>
      </c>
      <c r="L138" s="28">
        <v>11.969723</v>
      </c>
      <c r="M138" s="29">
        <v>0.54571312970233299</v>
      </c>
      <c r="N138" s="29">
        <v>-0.52591652639399844</v>
      </c>
      <c r="O138" s="27" t="s">
        <v>9</v>
      </c>
      <c r="P138" s="27">
        <v>15.898229000000001</v>
      </c>
      <c r="Q138" s="28">
        <v>31.183267999999998</v>
      </c>
      <c r="R138" s="93">
        <v>9.1274610000000003</v>
      </c>
      <c r="S138" s="29">
        <v>0.74180190964387571</v>
      </c>
      <c r="T138" s="29">
        <v>-0.49016796443528621</v>
      </c>
      <c r="U138" s="101"/>
      <c r="V138" s="101"/>
      <c r="W138" s="101"/>
      <c r="X138" s="98"/>
      <c r="Y138" s="100">
        <v>688.8</v>
      </c>
      <c r="Z138" s="100">
        <v>436.45228700000001</v>
      </c>
      <c r="AA138" s="100">
        <v>227.84317799999999</v>
      </c>
      <c r="AB138" s="100">
        <v>99.483261999999996</v>
      </c>
      <c r="AC138" s="100">
        <v>121.65566800000001</v>
      </c>
      <c r="AD138" s="100">
        <v>128.56935999999999</v>
      </c>
      <c r="AE138" s="100">
        <v>63.138097000000002</v>
      </c>
      <c r="AF138" s="100">
        <v>15.405633999999999</v>
      </c>
      <c r="AG138" s="100">
        <v>32.375635000000003</v>
      </c>
      <c r="AH138" s="100">
        <v>36.388354</v>
      </c>
      <c r="AI138" s="100">
        <v>44.399737000000002</v>
      </c>
      <c r="AJ138" s="100">
        <v>24.462966999999999</v>
      </c>
      <c r="AK138" s="100">
        <v>106.10759899999999</v>
      </c>
      <c r="AL138" s="100">
        <v>45.291054000000003</v>
      </c>
      <c r="AM138" s="100">
        <v>10.844898000000001</v>
      </c>
      <c r="AN138" s="100">
        <v>27.079736</v>
      </c>
      <c r="AO138" s="100">
        <v>30.693389</v>
      </c>
      <c r="AP138" s="100">
        <v>37.489576</v>
      </c>
      <c r="AQ138" s="100">
        <v>17.056069000000001</v>
      </c>
      <c r="AR138" s="100">
        <v>111.34894</v>
      </c>
      <c r="AS138" s="100">
        <v>49.908301999999999</v>
      </c>
      <c r="AT138" s="100">
        <v>8.3654229999999998</v>
      </c>
      <c r="AU138" s="100">
        <v>7.8170289999999998</v>
      </c>
      <c r="AV138" s="100">
        <v>29.184145000000001</v>
      </c>
      <c r="AW138" s="100">
        <v>28.316663999999999</v>
      </c>
      <c r="AX138" s="100">
        <v>32.036180999999999</v>
      </c>
      <c r="AY138" s="100">
        <v>87.047044</v>
      </c>
      <c r="AZ138" s="100">
        <v>36.453121000000003</v>
      </c>
      <c r="BA138" s="100">
        <v>6.3140070000000001</v>
      </c>
      <c r="BB138" s="100">
        <v>5.3974589999999996</v>
      </c>
      <c r="BC138" s="100">
        <v>21.63259</v>
      </c>
      <c r="BD138" s="100">
        <v>21.531320000000001</v>
      </c>
      <c r="BE138" s="100">
        <v>25.185441000000001</v>
      </c>
      <c r="BF138" s="100">
        <v>-6.1913679999999998</v>
      </c>
      <c r="BG138" s="100">
        <v>-14.292232</v>
      </c>
      <c r="BH138" s="100">
        <v>-16.677319000000001</v>
      </c>
      <c r="BI138" s="100">
        <v>-15.031254000000001</v>
      </c>
      <c r="BJ138" s="100">
        <v>-25.730502000000001</v>
      </c>
      <c r="BK138" s="100">
        <v>-30.590636</v>
      </c>
      <c r="BL138" s="100">
        <v>135.078507</v>
      </c>
      <c r="BM138" s="100">
        <v>144.55201400000001</v>
      </c>
      <c r="BN138" s="100">
        <v>147.86877100000001</v>
      </c>
      <c r="BO138" s="100">
        <v>173.001329</v>
      </c>
      <c r="BP138" s="100">
        <v>204.003939</v>
      </c>
      <c r="BQ138" s="100">
        <v>219.30130299999999</v>
      </c>
      <c r="BR138" s="98"/>
      <c r="BS138" s="101"/>
    </row>
    <row r="139" spans="1:71" x14ac:dyDescent="0.2">
      <c r="A139" s="33" t="s">
        <v>140</v>
      </c>
      <c r="B139" s="26">
        <v>43223.772627314815</v>
      </c>
      <c r="C139" s="27">
        <v>376.88888888888891</v>
      </c>
      <c r="D139" s="28">
        <v>387.62225599999999</v>
      </c>
      <c r="E139" s="28">
        <v>427.92538999999988</v>
      </c>
      <c r="F139" s="28">
        <v>298.12995799999999</v>
      </c>
      <c r="G139" s="29">
        <v>0.30017881664881196</v>
      </c>
      <c r="H139" s="29">
        <v>-9.4182619077591734E-2</v>
      </c>
      <c r="I139" s="27">
        <v>71</v>
      </c>
      <c r="J139" s="28">
        <v>70.079102000000006</v>
      </c>
      <c r="K139" s="28">
        <v>94.637068999999968</v>
      </c>
      <c r="L139" s="28">
        <v>47.598053999999998</v>
      </c>
      <c r="M139" s="29">
        <v>0.47231023352341284</v>
      </c>
      <c r="N139" s="29">
        <v>-0.25949627624245175</v>
      </c>
      <c r="O139" s="27">
        <v>41.444444444444443</v>
      </c>
      <c r="P139" s="27">
        <v>41.428643999999998</v>
      </c>
      <c r="Q139" s="28">
        <v>45.841696000000013</v>
      </c>
      <c r="R139" s="93">
        <v>34.383235999999997</v>
      </c>
      <c r="S139" s="29">
        <v>0.20490822911490936</v>
      </c>
      <c r="T139" s="29">
        <v>-9.626720616968476E-2</v>
      </c>
      <c r="U139" s="101"/>
      <c r="V139" s="101"/>
      <c r="W139" s="101"/>
      <c r="X139" s="98"/>
      <c r="Y139" s="100">
        <v>1912.5562118175001</v>
      </c>
      <c r="Z139" s="100">
        <v>1519.0007149999999</v>
      </c>
      <c r="AA139" s="100">
        <v>1461.05529</v>
      </c>
      <c r="AB139" s="100">
        <v>391.39233899999999</v>
      </c>
      <c r="AC139" s="100">
        <v>401.55302799999998</v>
      </c>
      <c r="AD139" s="100">
        <v>305.80430200000001</v>
      </c>
      <c r="AE139" s="100">
        <v>413.942004</v>
      </c>
      <c r="AF139" s="100">
        <v>47.561754000000001</v>
      </c>
      <c r="AG139" s="100">
        <v>72.049594999999997</v>
      </c>
      <c r="AH139" s="100">
        <v>92.593279999999993</v>
      </c>
      <c r="AI139" s="100">
        <v>93.599672999999996</v>
      </c>
      <c r="AJ139" s="100">
        <v>69.813540000000003</v>
      </c>
      <c r="AK139" s="100">
        <v>225.49517</v>
      </c>
      <c r="AL139" s="100">
        <v>332.77328</v>
      </c>
      <c r="AM139" s="100">
        <v>27.602309000000002</v>
      </c>
      <c r="AN139" s="100">
        <v>50.863702000000004</v>
      </c>
      <c r="AO139" s="100">
        <v>73.867542999999998</v>
      </c>
      <c r="AP139" s="100">
        <v>73.161615999999995</v>
      </c>
      <c r="AQ139" s="100">
        <v>49.105240999999999</v>
      </c>
      <c r="AR139" s="100">
        <v>308.45480099999997</v>
      </c>
      <c r="AS139" s="100">
        <v>407.91795500000001</v>
      </c>
      <c r="AT139" s="100">
        <v>122.984724</v>
      </c>
      <c r="AU139" s="100">
        <v>112.147839</v>
      </c>
      <c r="AV139" s="100">
        <v>90.515174000000002</v>
      </c>
      <c r="AW139" s="100">
        <v>71.302674999999994</v>
      </c>
      <c r="AX139" s="100">
        <v>94.917002999999994</v>
      </c>
      <c r="AY139" s="100">
        <v>148.69367500000001</v>
      </c>
      <c r="AZ139" s="100">
        <v>286.35401300000001</v>
      </c>
      <c r="BA139" s="100">
        <v>72.805770999999993</v>
      </c>
      <c r="BB139" s="100">
        <v>91.489261999999997</v>
      </c>
      <c r="BC139" s="100">
        <v>53.089505000000003</v>
      </c>
      <c r="BD139" s="100">
        <v>21.922908</v>
      </c>
      <c r="BE139" s="100">
        <v>46.155985000000001</v>
      </c>
      <c r="BF139" s="100">
        <v>185.12285</v>
      </c>
      <c r="BG139" s="100">
        <v>406.459609</v>
      </c>
      <c r="BH139" s="100">
        <v>455.10979500000002</v>
      </c>
      <c r="BI139" s="100">
        <v>423.11553300000003</v>
      </c>
      <c r="BJ139" s="100">
        <v>332.67255299999999</v>
      </c>
      <c r="BK139" s="100">
        <v>383.81036999999998</v>
      </c>
      <c r="BL139" s="100">
        <v>1214.9871069999999</v>
      </c>
      <c r="BM139" s="100">
        <v>1008.658249</v>
      </c>
      <c r="BN139" s="100">
        <v>1027.008707</v>
      </c>
      <c r="BO139" s="100">
        <v>1061.871142</v>
      </c>
      <c r="BP139" s="100">
        <v>1096.9407470000001</v>
      </c>
      <c r="BQ139" s="100">
        <v>1038.8208320000001</v>
      </c>
      <c r="BR139" s="98"/>
      <c r="BS139" s="101"/>
    </row>
    <row r="140" spans="1:71" x14ac:dyDescent="0.2">
      <c r="A140" s="33" t="s">
        <v>294</v>
      </c>
      <c r="B140" s="26">
        <v>43223.776574074072</v>
      </c>
      <c r="C140" s="27" t="s">
        <v>9</v>
      </c>
      <c r="D140" s="28">
        <v>73.741213000000002</v>
      </c>
      <c r="E140" s="28">
        <v>85.207849999999979</v>
      </c>
      <c r="F140" s="28">
        <v>68.222989999999996</v>
      </c>
      <c r="G140" s="29">
        <v>8.0885094599342677E-2</v>
      </c>
      <c r="H140" s="29">
        <v>-0.13457254231857718</v>
      </c>
      <c r="I140" s="27" t="s">
        <v>9</v>
      </c>
      <c r="J140" s="28">
        <v>12.716727000000001</v>
      </c>
      <c r="K140" s="28">
        <v>15.258618999999999</v>
      </c>
      <c r="L140" s="28">
        <v>11.630756999999999</v>
      </c>
      <c r="M140" s="29">
        <v>9.3370534695205176E-2</v>
      </c>
      <c r="N140" s="29">
        <v>-0.16658729076333834</v>
      </c>
      <c r="O140" s="27" t="s">
        <v>9</v>
      </c>
      <c r="P140" s="27">
        <v>5.7064069999999996</v>
      </c>
      <c r="Q140" s="28">
        <v>9.3990280000000013</v>
      </c>
      <c r="R140" s="93">
        <v>0.301423</v>
      </c>
      <c r="S140" s="29">
        <v>17.931557976664024</v>
      </c>
      <c r="T140" s="29">
        <v>-0.39287264597998872</v>
      </c>
      <c r="U140" s="101"/>
      <c r="V140" s="101"/>
      <c r="W140" s="101"/>
      <c r="X140" s="98"/>
      <c r="Y140" s="100">
        <v>149.29920000000001</v>
      </c>
      <c r="Z140" s="100">
        <v>297.58036299999998</v>
      </c>
      <c r="AA140" s="100">
        <v>247.00876</v>
      </c>
      <c r="AB140" s="100">
        <v>72.792327999999998</v>
      </c>
      <c r="AC140" s="100">
        <v>71.357195000000004</v>
      </c>
      <c r="AD140" s="100">
        <v>72.062130999999994</v>
      </c>
      <c r="AE140" s="100">
        <v>32.500829000000003</v>
      </c>
      <c r="AF140" s="100">
        <v>17.520123999999999</v>
      </c>
      <c r="AG140" s="100">
        <v>16.630935000000001</v>
      </c>
      <c r="AH140" s="100">
        <v>15.594616</v>
      </c>
      <c r="AI140" s="100">
        <v>22.316455999999999</v>
      </c>
      <c r="AJ140" s="100">
        <v>22.533770000000001</v>
      </c>
      <c r="AK140" s="100">
        <v>32.129913999999999</v>
      </c>
      <c r="AL140" s="100">
        <v>-21.600608999999999</v>
      </c>
      <c r="AM140" s="100">
        <v>8.8350860000000004</v>
      </c>
      <c r="AN140" s="100">
        <v>5.5899609999999997</v>
      </c>
      <c r="AO140" s="100">
        <v>5.137073</v>
      </c>
      <c r="AP140" s="100">
        <v>12.567793999999999</v>
      </c>
      <c r="AQ140" s="100">
        <v>9.8341650000000005</v>
      </c>
      <c r="AR140" s="100">
        <v>43.944879999999998</v>
      </c>
      <c r="AS140" s="100">
        <v>-8.8055289999999999</v>
      </c>
      <c r="AT140" s="100">
        <v>2.506049</v>
      </c>
      <c r="AU140" s="100">
        <v>0.87891399999999997</v>
      </c>
      <c r="AV140" s="100">
        <v>-19.830193999999999</v>
      </c>
      <c r="AW140" s="100">
        <v>8.8472410000000004</v>
      </c>
      <c r="AX140" s="100">
        <v>8.2082630000000005</v>
      </c>
      <c r="AY140" s="100">
        <v>14.848822</v>
      </c>
      <c r="AZ140" s="100">
        <v>-34.106591999999999</v>
      </c>
      <c r="BA140" s="100">
        <v>-4.4221159999999999</v>
      </c>
      <c r="BB140" s="100">
        <v>-8.9376540000000002</v>
      </c>
      <c r="BC140" s="100">
        <v>-22.385617</v>
      </c>
      <c r="BD140" s="100">
        <v>2.5100069999999999</v>
      </c>
      <c r="BE140" s="100">
        <v>2.8195899999999998</v>
      </c>
      <c r="BF140" s="100">
        <v>153.23033799999999</v>
      </c>
      <c r="BG140" s="100">
        <v>137.86893000000001</v>
      </c>
      <c r="BH140" s="100">
        <v>117.132186</v>
      </c>
      <c r="BI140" s="100">
        <v>105.211247</v>
      </c>
      <c r="BJ140" s="100">
        <v>82.062837000000002</v>
      </c>
      <c r="BK140" s="100">
        <v>85.526639000000003</v>
      </c>
      <c r="BL140" s="100">
        <v>45.134523999999999</v>
      </c>
      <c r="BM140" s="100">
        <v>44.589067999999997</v>
      </c>
      <c r="BN140" s="100">
        <v>47.180109999999999</v>
      </c>
      <c r="BO140" s="100">
        <v>50.498576</v>
      </c>
      <c r="BP140" s="100">
        <v>65.403737000000007</v>
      </c>
      <c r="BQ140" s="100">
        <v>68.849232000000001</v>
      </c>
      <c r="BR140" s="98"/>
      <c r="BS140" s="101"/>
    </row>
    <row r="141" spans="1:71" x14ac:dyDescent="0.2">
      <c r="A141" s="33" t="s">
        <v>295</v>
      </c>
      <c r="B141" s="26">
        <v>43223.782372685186</v>
      </c>
      <c r="C141" s="27" t="s">
        <v>9</v>
      </c>
      <c r="D141" s="28">
        <v>32.435519999999997</v>
      </c>
      <c r="E141" s="28">
        <v>31.361765000000005</v>
      </c>
      <c r="F141" s="28">
        <v>25.143602999999999</v>
      </c>
      <c r="G141" s="29">
        <v>0.29001082303120995</v>
      </c>
      <c r="H141" s="29">
        <v>3.4237709516667492E-2</v>
      </c>
      <c r="I141" s="27" t="s">
        <v>9</v>
      </c>
      <c r="J141" s="28">
        <v>28.576252</v>
      </c>
      <c r="K141" s="28">
        <v>28.249326000000011</v>
      </c>
      <c r="L141" s="28">
        <v>21.594739000000001</v>
      </c>
      <c r="M141" s="29">
        <v>0.32329693820332817</v>
      </c>
      <c r="N141" s="29">
        <v>1.157287788034278E-2</v>
      </c>
      <c r="O141" s="27" t="s">
        <v>9</v>
      </c>
      <c r="P141" s="27">
        <v>-13.176037000000001</v>
      </c>
      <c r="Q141" s="28">
        <v>110.171673</v>
      </c>
      <c r="R141" s="93">
        <v>-13.172354</v>
      </c>
      <c r="S141" s="29" t="s">
        <v>190</v>
      </c>
      <c r="T141" s="29" t="s">
        <v>190</v>
      </c>
      <c r="U141" s="101"/>
      <c r="V141" s="101"/>
      <c r="W141" s="101"/>
      <c r="X141" s="98"/>
      <c r="Y141" s="100">
        <v>305.04000124000004</v>
      </c>
      <c r="Z141" s="100">
        <v>112.16059300000001</v>
      </c>
      <c r="AA141" s="100">
        <v>81.892458000000005</v>
      </c>
      <c r="AB141" s="100">
        <v>27.121400000000001</v>
      </c>
      <c r="AC141" s="100">
        <v>28.533825</v>
      </c>
      <c r="AD141" s="100">
        <v>99.051621999999995</v>
      </c>
      <c r="AE141" s="100">
        <v>69.602395999999999</v>
      </c>
      <c r="AF141" s="100">
        <v>21.309608000000001</v>
      </c>
      <c r="AG141" s="100">
        <v>24.818182</v>
      </c>
      <c r="AH141" s="100">
        <v>24.391459000000001</v>
      </c>
      <c r="AI141" s="100">
        <v>28.532373</v>
      </c>
      <c r="AJ141" s="100">
        <v>28.303842</v>
      </c>
      <c r="AK141" s="100">
        <v>97.245985000000005</v>
      </c>
      <c r="AL141" s="100">
        <v>61.947409999999998</v>
      </c>
      <c r="AM141" s="100">
        <v>21.098651</v>
      </c>
      <c r="AN141" s="100">
        <v>24.452741</v>
      </c>
      <c r="AO141" s="100">
        <v>24.081804000000002</v>
      </c>
      <c r="AP141" s="100">
        <v>27.612788999999999</v>
      </c>
      <c r="AQ141" s="100">
        <v>27.866350000000001</v>
      </c>
      <c r="AR141" s="100">
        <v>99.517143000000004</v>
      </c>
      <c r="AS141" s="100">
        <v>63.461556999999999</v>
      </c>
      <c r="AT141" s="100">
        <v>17.092708999999999</v>
      </c>
      <c r="AU141" s="100">
        <v>17.696950999999999</v>
      </c>
      <c r="AV141" s="100">
        <v>11.814571000000001</v>
      </c>
      <c r="AW141" s="100">
        <v>24.995954000000001</v>
      </c>
      <c r="AX141" s="100">
        <v>24.677123999999999</v>
      </c>
      <c r="AY141" s="100">
        <v>110.89274899999999</v>
      </c>
      <c r="AZ141" s="100">
        <v>131.38094000000001</v>
      </c>
      <c r="BA141" s="100">
        <v>-0.20777000000000001</v>
      </c>
      <c r="BB141" s="100">
        <v>-4.2755700000000001</v>
      </c>
      <c r="BC141" s="100">
        <v>126.319625</v>
      </c>
      <c r="BD141" s="100">
        <v>15.939418</v>
      </c>
      <c r="BE141" s="100">
        <v>-2.0459879999999999</v>
      </c>
      <c r="BF141" s="100">
        <v>621.000091</v>
      </c>
      <c r="BG141" s="100">
        <v>636.81638899999996</v>
      </c>
      <c r="BH141" s="100">
        <v>670.87476700000002</v>
      </c>
      <c r="BI141" s="100">
        <v>721.25552000000005</v>
      </c>
      <c r="BJ141" s="100">
        <v>734.38417400000003</v>
      </c>
      <c r="BK141" s="100">
        <v>846.20009000000005</v>
      </c>
      <c r="BL141" s="100">
        <v>826.91369299999997</v>
      </c>
      <c r="BM141" s="100">
        <v>813.74132799999995</v>
      </c>
      <c r="BN141" s="100">
        <v>829.69070499999998</v>
      </c>
      <c r="BO141" s="100">
        <v>827.60632899999996</v>
      </c>
      <c r="BP141" s="100">
        <v>937.75310400000001</v>
      </c>
      <c r="BQ141" s="100">
        <v>924.56834900000001</v>
      </c>
      <c r="BR141" s="98"/>
      <c r="BS141" s="101"/>
    </row>
    <row r="142" spans="1:71" x14ac:dyDescent="0.2">
      <c r="A142" s="33" t="s">
        <v>296</v>
      </c>
      <c r="B142" s="26">
        <v>43223.8049537037</v>
      </c>
      <c r="C142" s="27" t="s">
        <v>146</v>
      </c>
      <c r="D142" s="28">
        <v>497.114351</v>
      </c>
      <c r="E142" s="28">
        <v>518.29967699999997</v>
      </c>
      <c r="F142" s="28">
        <v>396.72361599999999</v>
      </c>
      <c r="G142" s="29">
        <v>0.2530495562936188</v>
      </c>
      <c r="H142" s="29">
        <v>-4.0874665642517849E-2</v>
      </c>
      <c r="I142" s="27" t="s">
        <v>146</v>
      </c>
      <c r="J142" s="28">
        <v>79.498519999999999</v>
      </c>
      <c r="K142" s="28">
        <v>43.651646</v>
      </c>
      <c r="L142" s="28">
        <v>52.365627000000003</v>
      </c>
      <c r="M142" s="29">
        <v>0.51814318961558503</v>
      </c>
      <c r="N142" s="29">
        <v>0.82120326000994326</v>
      </c>
      <c r="O142" s="27" t="s">
        <v>146</v>
      </c>
      <c r="P142" s="27">
        <v>-144.308944</v>
      </c>
      <c r="Q142" s="28">
        <v>-200.01517200000001</v>
      </c>
      <c r="R142" s="93">
        <v>-151.81786399999999</v>
      </c>
      <c r="S142" s="29" t="s">
        <v>190</v>
      </c>
      <c r="T142" s="29" t="s">
        <v>190</v>
      </c>
      <c r="U142" s="102"/>
      <c r="V142" s="103"/>
      <c r="W142" s="89"/>
      <c r="X142" s="89"/>
      <c r="Y142" s="100">
        <v>554.16463999999996</v>
      </c>
      <c r="Z142" s="100">
        <v>1855.097831</v>
      </c>
      <c r="AA142" s="100">
        <v>1420.842034</v>
      </c>
      <c r="AB142" s="100">
        <v>410.47558199999997</v>
      </c>
      <c r="AC142" s="100">
        <v>529.59895600000004</v>
      </c>
      <c r="AD142" s="100">
        <v>58.537804999999999</v>
      </c>
      <c r="AE142" s="100">
        <v>44.211351000000001</v>
      </c>
      <c r="AF142" s="100">
        <v>21.102715</v>
      </c>
      <c r="AG142" s="100">
        <v>11.731393000000001</v>
      </c>
      <c r="AH142" s="100">
        <v>11.998953</v>
      </c>
      <c r="AI142" s="100">
        <v>13.704744</v>
      </c>
      <c r="AJ142" s="100">
        <v>31.077483000000001</v>
      </c>
      <c r="AK142" s="100">
        <v>4.8248639999999998</v>
      </c>
      <c r="AL142" s="100">
        <v>-12.747947</v>
      </c>
      <c r="AM142" s="100">
        <v>7.8485480000000001</v>
      </c>
      <c r="AN142" s="100">
        <v>-1.825766</v>
      </c>
      <c r="AO142" s="100">
        <v>-0.106293</v>
      </c>
      <c r="AP142" s="100">
        <v>-1.0916250000000001</v>
      </c>
      <c r="AQ142" s="100">
        <v>16.972436999999999</v>
      </c>
      <c r="AR142" s="100">
        <v>183.13330500000001</v>
      </c>
      <c r="AS142" s="100">
        <v>157.31774300000001</v>
      </c>
      <c r="AT142" s="100">
        <v>47.291001999999999</v>
      </c>
      <c r="AU142" s="100">
        <v>14.337224000000001</v>
      </c>
      <c r="AV142" s="100">
        <v>28.974675000000001</v>
      </c>
      <c r="AW142" s="100">
        <v>42.694066999999997</v>
      </c>
      <c r="AX142" s="100">
        <v>44.421965</v>
      </c>
      <c r="AY142" s="100">
        <v>-505.04438299999998</v>
      </c>
      <c r="AZ142" s="100">
        <v>-548.67397000000005</v>
      </c>
      <c r="BA142" s="100">
        <v>-84.510959</v>
      </c>
      <c r="BB142" s="100">
        <v>-147.050793</v>
      </c>
      <c r="BC142" s="100">
        <v>-370.14955300000003</v>
      </c>
      <c r="BD142" s="100">
        <v>-22.512226999999999</v>
      </c>
      <c r="BE142" s="100">
        <v>-130.69911999999999</v>
      </c>
      <c r="BF142" s="100">
        <v>2840.3722010000001</v>
      </c>
      <c r="BG142" s="100">
        <v>2997.4939209999998</v>
      </c>
      <c r="BH142" s="100">
        <v>2918.4699770000002</v>
      </c>
      <c r="BI142" s="100">
        <v>2962.351494</v>
      </c>
      <c r="BJ142" s="100">
        <v>3171.337344</v>
      </c>
      <c r="BK142" s="100">
        <v>3312.6473569999998</v>
      </c>
      <c r="BL142" s="100">
        <v>1100.178674</v>
      </c>
      <c r="BM142" s="100">
        <v>952.00405699999999</v>
      </c>
      <c r="BN142" s="100">
        <v>932.40695800000003</v>
      </c>
      <c r="BO142" s="100">
        <v>805.59824000000003</v>
      </c>
      <c r="BP142" s="100">
        <v>1801.4018189999999</v>
      </c>
      <c r="BQ142" s="100">
        <v>1658.165033</v>
      </c>
      <c r="BR142" s="98"/>
      <c r="BS142" s="101"/>
    </row>
    <row r="143" spans="1:71" x14ac:dyDescent="0.2">
      <c r="A143" s="33" t="s">
        <v>297</v>
      </c>
      <c r="B143" s="26">
        <v>43223.824791666666</v>
      </c>
      <c r="C143" s="27" t="s">
        <v>9</v>
      </c>
      <c r="D143" s="28">
        <v>1204.8499999999999</v>
      </c>
      <c r="E143" s="28">
        <v>1128.3179999999998</v>
      </c>
      <c r="F143" s="28">
        <v>1255.694</v>
      </c>
      <c r="G143" s="29">
        <v>-4.0490756505964121E-2</v>
      </c>
      <c r="H143" s="29">
        <v>6.7828395895483506E-2</v>
      </c>
      <c r="I143" s="27" t="s">
        <v>9</v>
      </c>
      <c r="J143" s="28">
        <v>450.5</v>
      </c>
      <c r="K143" s="28">
        <v>350.2829999999999</v>
      </c>
      <c r="L143" s="28">
        <v>0</v>
      </c>
      <c r="M143" s="29" t="e">
        <v>#DIV/0!</v>
      </c>
      <c r="N143" s="29">
        <v>0.2861029510424431</v>
      </c>
      <c r="O143" s="27" t="s">
        <v>9</v>
      </c>
      <c r="P143" s="27">
        <v>603.61900000000003</v>
      </c>
      <c r="Q143" s="28">
        <v>474.84399999999982</v>
      </c>
      <c r="R143" s="93">
        <v>545.71</v>
      </c>
      <c r="S143" s="29">
        <v>0.10611680196441342</v>
      </c>
      <c r="T143" s="29">
        <v>0.27119432908492103</v>
      </c>
      <c r="U143" s="102"/>
      <c r="V143" s="103"/>
      <c r="W143" s="89"/>
      <c r="X143" s="89"/>
      <c r="Y143" s="100">
        <v>19001.253000000001</v>
      </c>
      <c r="Z143" s="100">
        <v>4858.4219999999996</v>
      </c>
      <c r="AA143" s="100">
        <v>4019.636</v>
      </c>
      <c r="AB143" s="100">
        <v>1200.26</v>
      </c>
      <c r="AC143" s="100">
        <v>1274.1500000000001</v>
      </c>
      <c r="AD143" s="100">
        <v>0</v>
      </c>
      <c r="AE143" s="100">
        <v>0</v>
      </c>
      <c r="AF143" s="100">
        <v>0</v>
      </c>
      <c r="AG143" s="100">
        <v>0</v>
      </c>
      <c r="AH143" s="100">
        <v>0</v>
      </c>
      <c r="AI143" s="100">
        <v>0</v>
      </c>
      <c r="AJ143" s="100">
        <v>0</v>
      </c>
      <c r="AK143" s="100">
        <v>0</v>
      </c>
      <c r="AL143" s="100">
        <v>0</v>
      </c>
      <c r="AM143" s="100">
        <v>5745.7629999999999</v>
      </c>
      <c r="AN143" s="100">
        <v>6109.0940000000001</v>
      </c>
      <c r="AO143" s="100">
        <v>6767.2430000000004</v>
      </c>
      <c r="AP143" s="100">
        <v>7459.3019999999997</v>
      </c>
      <c r="AQ143" s="100">
        <v>8305.0779999999995</v>
      </c>
      <c r="AR143" s="100">
        <v>0</v>
      </c>
      <c r="AS143" s="100">
        <v>0</v>
      </c>
      <c r="AT143" s="100">
        <v>47.648000000000003</v>
      </c>
      <c r="AU143" s="100">
        <v>48.536999999999999</v>
      </c>
      <c r="AV143" s="100">
        <v>49.597999999999999</v>
      </c>
      <c r="AW143" s="100">
        <v>51.18</v>
      </c>
      <c r="AX143" s="100">
        <v>51.866999999999997</v>
      </c>
      <c r="AY143" s="100">
        <v>1879.7919999999999</v>
      </c>
      <c r="AZ143" s="100">
        <v>1409.2809999999999</v>
      </c>
      <c r="BA143" s="100">
        <v>55.192999999999998</v>
      </c>
      <c r="BB143" s="100">
        <v>72.307000000000002</v>
      </c>
      <c r="BC143" s="100">
        <v>150.19399999999999</v>
      </c>
      <c r="BD143" s="100">
        <v>121.13500000000001</v>
      </c>
      <c r="BE143" s="100">
        <v>110.026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10561.672</v>
      </c>
      <c r="BM143" s="100">
        <v>11272.663</v>
      </c>
      <c r="BN143" s="100">
        <v>11804.041999999999</v>
      </c>
      <c r="BO143" s="100">
        <v>12248.24</v>
      </c>
      <c r="BP143" s="100">
        <v>12812.905000000001</v>
      </c>
      <c r="BQ143" s="100">
        <v>13731.073</v>
      </c>
      <c r="BR143" s="98"/>
      <c r="BS143" s="101"/>
    </row>
    <row r="144" spans="1:71" x14ac:dyDescent="0.2">
      <c r="A144" s="33" t="s">
        <v>298</v>
      </c>
      <c r="B144" s="26">
        <v>43223.842430555553</v>
      </c>
      <c r="C144" s="27" t="s">
        <v>9</v>
      </c>
      <c r="D144" s="28">
        <v>29.850546000000001</v>
      </c>
      <c r="E144" s="28">
        <v>30.702936999999991</v>
      </c>
      <c r="F144" s="28">
        <v>28.778182999999999</v>
      </c>
      <c r="G144" s="29">
        <v>3.7263054446488253E-2</v>
      </c>
      <c r="H144" s="29">
        <v>-2.7762523174899911E-2</v>
      </c>
      <c r="I144" s="27" t="s">
        <v>9</v>
      </c>
      <c r="J144" s="28">
        <v>20.002151999999999</v>
      </c>
      <c r="K144" s="28">
        <v>21.481341999999998</v>
      </c>
      <c r="L144" s="28">
        <v>20.494097</v>
      </c>
      <c r="M144" s="29">
        <v>-2.4004229120219378E-2</v>
      </c>
      <c r="N144" s="29">
        <v>-6.8859291938092149E-2</v>
      </c>
      <c r="O144" s="27" t="s">
        <v>9</v>
      </c>
      <c r="P144" s="27">
        <v>20.522741</v>
      </c>
      <c r="Q144" s="28">
        <v>20.796402999999998</v>
      </c>
      <c r="R144" s="93">
        <v>19.017337000000001</v>
      </c>
      <c r="S144" s="29">
        <v>7.915955845973599E-2</v>
      </c>
      <c r="T144" s="29">
        <v>-1.315910256211128E-2</v>
      </c>
      <c r="U144" s="102"/>
      <c r="V144" s="103"/>
      <c r="W144" s="89"/>
      <c r="X144" s="89"/>
      <c r="Y144" s="100">
        <v>676.34159999999997</v>
      </c>
      <c r="Z144" s="100">
        <v>116.57960199999999</v>
      </c>
      <c r="AA144" s="100">
        <v>114.923118</v>
      </c>
      <c r="AB144" s="100">
        <v>28.639001</v>
      </c>
      <c r="AC144" s="100">
        <v>28.459481</v>
      </c>
      <c r="AD144" s="100">
        <v>79.116716999999994</v>
      </c>
      <c r="AE144" s="100">
        <v>81.421531999999999</v>
      </c>
      <c r="AF144" s="100">
        <v>19.938827</v>
      </c>
      <c r="AG144" s="100">
        <v>19.752379000000001</v>
      </c>
      <c r="AH144" s="100">
        <v>18.646574000000001</v>
      </c>
      <c r="AI144" s="100">
        <v>20.778936999999999</v>
      </c>
      <c r="AJ144" s="100">
        <v>19.998812000000001</v>
      </c>
      <c r="AK144" s="100">
        <v>73.441607000000005</v>
      </c>
      <c r="AL144" s="100">
        <v>75.544021999999998</v>
      </c>
      <c r="AM144" s="100">
        <v>18.524222999999999</v>
      </c>
      <c r="AN144" s="100">
        <v>18.059338</v>
      </c>
      <c r="AO144" s="100">
        <v>17.394072000000001</v>
      </c>
      <c r="AP144" s="100">
        <v>19.463975000000001</v>
      </c>
      <c r="AQ144" s="100">
        <v>18.119509999999998</v>
      </c>
      <c r="AR144" s="100">
        <v>81.415369999999996</v>
      </c>
      <c r="AS144" s="100">
        <v>83.220078000000001</v>
      </c>
      <c r="AT144" s="100">
        <v>23.539315999999999</v>
      </c>
      <c r="AU144" s="100">
        <v>20.532406999999999</v>
      </c>
      <c r="AV144" s="100">
        <v>20.040427000000001</v>
      </c>
      <c r="AW144" s="100">
        <v>20.031915000000001</v>
      </c>
      <c r="AX144" s="100">
        <v>19.408016</v>
      </c>
      <c r="AY144" s="100">
        <v>77.80744</v>
      </c>
      <c r="AZ144" s="100">
        <v>77.821662000000003</v>
      </c>
      <c r="BA144" s="100">
        <v>23.079827000000002</v>
      </c>
      <c r="BB144" s="100">
        <v>18.178225000000001</v>
      </c>
      <c r="BC144" s="100">
        <v>18.729537000000001</v>
      </c>
      <c r="BD144" s="100">
        <v>19.591270999999999</v>
      </c>
      <c r="BE144" s="100">
        <v>18.402429999999999</v>
      </c>
      <c r="BF144" s="100">
        <v>-16.358022999999999</v>
      </c>
      <c r="BG144" s="100">
        <v>-36.649762000000003</v>
      </c>
      <c r="BH144" s="100">
        <v>-21.084731999999999</v>
      </c>
      <c r="BI144" s="100">
        <v>-37.760230999999997</v>
      </c>
      <c r="BJ144" s="100">
        <v>-20.813005</v>
      </c>
      <c r="BK144" s="100">
        <v>-39.986179999999997</v>
      </c>
      <c r="BL144" s="100">
        <v>225.72767400000001</v>
      </c>
      <c r="BM144" s="100">
        <v>244.90238299999999</v>
      </c>
      <c r="BN144" s="100">
        <v>193.64463000000001</v>
      </c>
      <c r="BO144" s="100">
        <v>212.002432</v>
      </c>
      <c r="BP144" s="100">
        <v>232.992706</v>
      </c>
      <c r="BQ144" s="100">
        <v>190.997085</v>
      </c>
      <c r="BR144" s="98"/>
      <c r="BS144" s="101"/>
    </row>
    <row r="145" spans="1:71" x14ac:dyDescent="0.2">
      <c r="A145" s="33" t="s">
        <v>299</v>
      </c>
      <c r="B145" s="26">
        <v>43223.8903125</v>
      </c>
      <c r="C145" s="27" t="s">
        <v>9</v>
      </c>
      <c r="D145" s="28">
        <v>228.83837600000001</v>
      </c>
      <c r="E145" s="28">
        <v>192.14645200000007</v>
      </c>
      <c r="F145" s="28">
        <v>163.082086</v>
      </c>
      <c r="G145" s="29">
        <v>0.40320976762585681</v>
      </c>
      <c r="H145" s="29">
        <v>0.19095811355392578</v>
      </c>
      <c r="I145" s="27" t="s">
        <v>9</v>
      </c>
      <c r="J145" s="28">
        <v>28.326893999999999</v>
      </c>
      <c r="K145" s="28">
        <v>30.917760999999999</v>
      </c>
      <c r="L145" s="28">
        <v>26.764547</v>
      </c>
      <c r="M145" s="29">
        <v>5.837375091758501E-2</v>
      </c>
      <c r="N145" s="29">
        <v>-8.3798661875935987E-2</v>
      </c>
      <c r="O145" s="27" t="s">
        <v>9</v>
      </c>
      <c r="P145" s="27">
        <v>18.726576000000001</v>
      </c>
      <c r="Q145" s="28">
        <v>40.993127999999999</v>
      </c>
      <c r="R145" s="93">
        <v>16.338840999999999</v>
      </c>
      <c r="S145" s="29">
        <v>0.14613857861766344</v>
      </c>
      <c r="T145" s="29">
        <v>-0.54317767602413747</v>
      </c>
      <c r="U145" s="102"/>
      <c r="V145" s="103"/>
      <c r="W145" s="89"/>
      <c r="X145" s="89"/>
      <c r="Y145" s="100">
        <v>2201.5</v>
      </c>
      <c r="Z145" s="100">
        <v>749.62170800000001</v>
      </c>
      <c r="AA145" s="100">
        <v>470.33128799999997</v>
      </c>
      <c r="AB145" s="100">
        <v>195.808999</v>
      </c>
      <c r="AC145" s="100">
        <v>198.584171</v>
      </c>
      <c r="AD145" s="100">
        <v>118.17365599999999</v>
      </c>
      <c r="AE145" s="100">
        <v>87.013840999999999</v>
      </c>
      <c r="AF145" s="100">
        <v>28.584916</v>
      </c>
      <c r="AG145" s="100">
        <v>24.546882</v>
      </c>
      <c r="AH145" s="100">
        <v>37.795853000000001</v>
      </c>
      <c r="AI145" s="100">
        <v>27.246005</v>
      </c>
      <c r="AJ145" s="100">
        <v>34.818069000000001</v>
      </c>
      <c r="AK145" s="100">
        <v>62.697892000000003</v>
      </c>
      <c r="AL145" s="100">
        <v>45.863379000000002</v>
      </c>
      <c r="AM145" s="100">
        <v>14.101903999999999</v>
      </c>
      <c r="AN145" s="100">
        <v>10.390325000000001</v>
      </c>
      <c r="AO145" s="100">
        <v>16.052191000000001</v>
      </c>
      <c r="AP145" s="100">
        <v>22.153472000000001</v>
      </c>
      <c r="AQ145" s="100">
        <v>17.099171999999999</v>
      </c>
      <c r="AR145" s="100">
        <v>108.568764</v>
      </c>
      <c r="AS145" s="100">
        <v>82.801552000000001</v>
      </c>
      <c r="AT145" s="100">
        <v>26.037369000000002</v>
      </c>
      <c r="AU145" s="100">
        <v>20.241896000000001</v>
      </c>
      <c r="AV145" s="100">
        <v>23.591035999999999</v>
      </c>
      <c r="AW145" s="100">
        <v>21.780176000000001</v>
      </c>
      <c r="AX145" s="100">
        <v>29.106280000000002</v>
      </c>
      <c r="AY145" s="100">
        <v>98.631271999999996</v>
      </c>
      <c r="AZ145" s="100">
        <v>480.16469000000001</v>
      </c>
      <c r="BA145" s="100">
        <v>33.124510000000001</v>
      </c>
      <c r="BB145" s="100">
        <v>1.282551</v>
      </c>
      <c r="BC145" s="100">
        <v>435.83025800000001</v>
      </c>
      <c r="BD145" s="100">
        <v>24.507949</v>
      </c>
      <c r="BE145" s="100">
        <v>16.895637000000001</v>
      </c>
      <c r="BF145" s="100">
        <v>104.364188</v>
      </c>
      <c r="BG145" s="100">
        <v>129.06019599999999</v>
      </c>
      <c r="BH145" s="100">
        <v>171.64848000000001</v>
      </c>
      <c r="BI145" s="100">
        <v>225.04920899999999</v>
      </c>
      <c r="BJ145" s="100">
        <v>220.62591399999999</v>
      </c>
      <c r="BK145" s="100">
        <v>231.70597900000001</v>
      </c>
      <c r="BL145" s="100">
        <v>1279.341797</v>
      </c>
      <c r="BM145" s="100">
        <v>1308.8219879999999</v>
      </c>
      <c r="BN145" s="100">
        <v>1334.0218769999999</v>
      </c>
      <c r="BO145" s="100">
        <v>1349.5589600000001</v>
      </c>
      <c r="BP145" s="100">
        <v>1458.3133889999999</v>
      </c>
      <c r="BQ145" s="100">
        <v>1473.6833240000001</v>
      </c>
      <c r="BR145" s="98"/>
      <c r="BS145" s="101"/>
    </row>
    <row r="146" spans="1:71" x14ac:dyDescent="0.2">
      <c r="A146" s="33" t="s">
        <v>300</v>
      </c>
      <c r="B146" s="26">
        <v>43224.051689814813</v>
      </c>
      <c r="C146" s="27">
        <v>1959.9889900920289</v>
      </c>
      <c r="D146" s="28">
        <v>1878.9480000000001</v>
      </c>
      <c r="E146" s="28">
        <v>1961.9218940000001</v>
      </c>
      <c r="F146" s="28">
        <v>1774.0039999999999</v>
      </c>
      <c r="G146" s="29">
        <v>5.9156574618772106E-2</v>
      </c>
      <c r="H146" s="29">
        <v>-4.2292149475344987E-2</v>
      </c>
      <c r="I146" s="27">
        <v>378.24825780589777</v>
      </c>
      <c r="J146" s="28">
        <v>217.904</v>
      </c>
      <c r="K146" s="28">
        <v>449.20391400000017</v>
      </c>
      <c r="L146" s="28">
        <v>436.46800000000002</v>
      </c>
      <c r="M146" s="29">
        <v>-0.50075606917345605</v>
      </c>
      <c r="N146" s="29">
        <v>-0.51491072715808994</v>
      </c>
      <c r="O146" s="27">
        <v>276.27272727272725</v>
      </c>
      <c r="P146" s="27">
        <v>131.37299999999999</v>
      </c>
      <c r="Q146" s="28">
        <v>365.14090199999987</v>
      </c>
      <c r="R146" s="93">
        <v>359.13</v>
      </c>
      <c r="S146" s="29">
        <v>-0.6341909614902681</v>
      </c>
      <c r="T146" s="29">
        <v>-0.64021286226652296</v>
      </c>
      <c r="U146" s="102"/>
      <c r="V146" s="103"/>
      <c r="W146" s="89"/>
      <c r="X146" s="89"/>
      <c r="Y146" s="100">
        <v>8040.0000000000009</v>
      </c>
      <c r="Z146" s="100">
        <v>7363.8244800000002</v>
      </c>
      <c r="AA146" s="100">
        <v>4532.5906219999997</v>
      </c>
      <c r="AB146" s="100">
        <v>1852.415855</v>
      </c>
      <c r="AC146" s="100">
        <v>1775.4827310000001</v>
      </c>
      <c r="AD146" s="100">
        <v>1857.9599209999999</v>
      </c>
      <c r="AE146" s="100">
        <v>957.81882499999995</v>
      </c>
      <c r="AF146" s="100">
        <v>468.33699999999999</v>
      </c>
      <c r="AG146" s="100">
        <v>448.14565299999998</v>
      </c>
      <c r="AH146" s="100">
        <v>440.30825700000003</v>
      </c>
      <c r="AI146" s="100">
        <v>478.95340700000003</v>
      </c>
      <c r="AJ146" s="100">
        <v>276.00099999999998</v>
      </c>
      <c r="AK146" s="100">
        <v>1580.4139889999999</v>
      </c>
      <c r="AL146" s="100">
        <v>764.61668199999997</v>
      </c>
      <c r="AM146" s="100">
        <v>399.55599999999998</v>
      </c>
      <c r="AN146" s="100">
        <v>378.647355</v>
      </c>
      <c r="AO146" s="100">
        <v>375.19073700000001</v>
      </c>
      <c r="AP146" s="100">
        <v>404.80482899999998</v>
      </c>
      <c r="AQ146" s="100">
        <v>175.261</v>
      </c>
      <c r="AR146" s="100">
        <v>1749.0124370000001</v>
      </c>
      <c r="AS146" s="100">
        <v>881.21498599999995</v>
      </c>
      <c r="AT146" s="100">
        <v>248.71015800000001</v>
      </c>
      <c r="AU146" s="100">
        <v>173.89896899999999</v>
      </c>
      <c r="AV146" s="100">
        <v>275.15873399999998</v>
      </c>
      <c r="AW146" s="100">
        <v>440.589947</v>
      </c>
      <c r="AX146" s="100">
        <v>422.75057600000002</v>
      </c>
      <c r="AY146" s="100">
        <v>1401.9594979999999</v>
      </c>
      <c r="AZ146" s="100">
        <v>725.78627800000004</v>
      </c>
      <c r="BA146" s="100">
        <v>226.911011</v>
      </c>
      <c r="BB146" s="100">
        <v>136.72385</v>
      </c>
      <c r="BC146" s="100">
        <v>215.681297</v>
      </c>
      <c r="BD146" s="100">
        <v>302.54878200000002</v>
      </c>
      <c r="BE146" s="100">
        <v>374.11569200000002</v>
      </c>
      <c r="BF146" s="100">
        <v>1124.9748689999999</v>
      </c>
      <c r="BG146" s="100">
        <v>950.41276700000003</v>
      </c>
      <c r="BH146" s="100">
        <v>1321.994508</v>
      </c>
      <c r="BI146" s="100">
        <v>1124.7653190000001</v>
      </c>
      <c r="BJ146" s="100">
        <v>1491.616</v>
      </c>
      <c r="BK146" s="100">
        <v>1932.278</v>
      </c>
      <c r="BL146" s="100">
        <v>3001.7101459999999</v>
      </c>
      <c r="BM146" s="100">
        <v>2773.9560700000002</v>
      </c>
      <c r="BN146" s="100">
        <v>3053.7543540000001</v>
      </c>
      <c r="BO146" s="100">
        <v>3433.7996920000001</v>
      </c>
      <c r="BP146" s="100">
        <v>3793.931</v>
      </c>
      <c r="BQ146" s="100">
        <v>3382.884</v>
      </c>
      <c r="BR146" s="98"/>
      <c r="BS146" s="101"/>
    </row>
    <row r="147" spans="1:71" x14ac:dyDescent="0.2">
      <c r="A147" s="33" t="s">
        <v>125</v>
      </c>
      <c r="B147" s="26">
        <v>43224.762442129628</v>
      </c>
      <c r="C147" s="27">
        <v>357.77777777777777</v>
      </c>
      <c r="D147" s="28">
        <v>360.735275</v>
      </c>
      <c r="E147" s="28">
        <v>436.1223500000001</v>
      </c>
      <c r="F147" s="28">
        <v>248.492513</v>
      </c>
      <c r="G147" s="29">
        <v>0.45169474381709041</v>
      </c>
      <c r="H147" s="29">
        <v>-0.17285762814036032</v>
      </c>
      <c r="I147" s="27">
        <v>88.333333333333329</v>
      </c>
      <c r="J147" s="28">
        <v>93.198173999999995</v>
      </c>
      <c r="K147" s="28">
        <v>112.03736300000003</v>
      </c>
      <c r="L147" s="28">
        <v>55.633696</v>
      </c>
      <c r="M147" s="29">
        <v>0.67521090096189185</v>
      </c>
      <c r="N147" s="29">
        <v>-0.1681509497862782</v>
      </c>
      <c r="O147" s="27">
        <v>39.888888888888886</v>
      </c>
      <c r="P147" s="27">
        <v>37.143175999999997</v>
      </c>
      <c r="Q147" s="28">
        <v>74.927816000000007</v>
      </c>
      <c r="R147" s="93">
        <v>29.581258999999999</v>
      </c>
      <c r="S147" s="29">
        <v>0.25563202025985432</v>
      </c>
      <c r="T147" s="29">
        <v>-0.50428054649290732</v>
      </c>
      <c r="U147" s="102"/>
      <c r="V147" s="103"/>
      <c r="W147" s="89"/>
      <c r="X147" s="89"/>
      <c r="Y147" s="100">
        <v>1544.0151720599999</v>
      </c>
      <c r="Z147" s="100">
        <v>1490.579874</v>
      </c>
      <c r="AA147" s="100">
        <v>1170.309931</v>
      </c>
      <c r="AB147" s="100">
        <v>381.69653</v>
      </c>
      <c r="AC147" s="100">
        <v>424.26848100000001</v>
      </c>
      <c r="AD147" s="100">
        <v>394.88984900000003</v>
      </c>
      <c r="AE147" s="100">
        <v>375.44841500000001</v>
      </c>
      <c r="AF147" s="100">
        <v>57.187441999999997</v>
      </c>
      <c r="AG147" s="100">
        <v>93.586740000000006</v>
      </c>
      <c r="AH147" s="100">
        <v>124.943004</v>
      </c>
      <c r="AI147" s="100">
        <v>119.172663</v>
      </c>
      <c r="AJ147" s="100">
        <v>94.189401000000004</v>
      </c>
      <c r="AK147" s="100">
        <v>302.52131700000001</v>
      </c>
      <c r="AL147" s="100">
        <v>285.77929599999999</v>
      </c>
      <c r="AM147" s="100">
        <v>38.515994999999997</v>
      </c>
      <c r="AN147" s="100">
        <v>73.551995000000005</v>
      </c>
      <c r="AO147" s="100">
        <v>103.392079</v>
      </c>
      <c r="AP147" s="100">
        <v>87.061248000000006</v>
      </c>
      <c r="AQ147" s="100">
        <v>68.619287999999997</v>
      </c>
      <c r="AR147" s="100">
        <v>384.07916</v>
      </c>
      <c r="AS147" s="100">
        <v>344.31475</v>
      </c>
      <c r="AT147" s="100">
        <v>107.886644</v>
      </c>
      <c r="AU147" s="100">
        <v>106.71390100000001</v>
      </c>
      <c r="AV147" s="100">
        <v>48.202733000000002</v>
      </c>
      <c r="AW147" s="100">
        <v>91.999689000000004</v>
      </c>
      <c r="AX147" s="100">
        <v>124.408412</v>
      </c>
      <c r="AY147" s="100">
        <v>228.35194200000001</v>
      </c>
      <c r="AZ147" s="100">
        <v>246.019452</v>
      </c>
      <c r="BA147" s="100">
        <v>85.975008000000003</v>
      </c>
      <c r="BB147" s="100">
        <v>71.423165999999995</v>
      </c>
      <c r="BC147" s="100">
        <v>41.174734000000001</v>
      </c>
      <c r="BD147" s="100">
        <v>49.960199000000003</v>
      </c>
      <c r="BE147" s="100">
        <v>72.089500999999998</v>
      </c>
      <c r="BF147" s="100">
        <v>754.18902100000003</v>
      </c>
      <c r="BG147" s="100">
        <v>1185.2554150000001</v>
      </c>
      <c r="BH147" s="100">
        <v>1305.0859519999999</v>
      </c>
      <c r="BI147" s="100">
        <v>1268.077127</v>
      </c>
      <c r="BJ147" s="100">
        <v>1172.534024</v>
      </c>
      <c r="BK147" s="100">
        <v>1367.367888</v>
      </c>
      <c r="BL147" s="100">
        <v>1250.9901580000001</v>
      </c>
      <c r="BM147" s="100">
        <v>1098.6574720000001</v>
      </c>
      <c r="BN147" s="100">
        <v>1149.8802949999999</v>
      </c>
      <c r="BO147" s="100">
        <v>1219.1698389999999</v>
      </c>
      <c r="BP147" s="100">
        <v>1294.841813</v>
      </c>
      <c r="BQ147" s="100">
        <v>1253.0194530000001</v>
      </c>
      <c r="BR147" s="98"/>
      <c r="BS147" s="101"/>
    </row>
    <row r="148" spans="1:71" x14ac:dyDescent="0.2">
      <c r="A148" s="33" t="s">
        <v>72</v>
      </c>
      <c r="B148" s="26">
        <v>43224.765104166669</v>
      </c>
      <c r="C148" s="27" t="s">
        <v>9</v>
      </c>
      <c r="D148" s="28">
        <v>254.696414</v>
      </c>
      <c r="E148" s="28">
        <v>202.573082</v>
      </c>
      <c r="F148" s="28">
        <v>219.168126</v>
      </c>
      <c r="G148" s="29">
        <v>0.16210517764795784</v>
      </c>
      <c r="H148" s="29">
        <v>0.25730630884117178</v>
      </c>
      <c r="I148" s="27" t="s">
        <v>9</v>
      </c>
      <c r="J148" s="28">
        <v>63.762079</v>
      </c>
      <c r="K148" s="28">
        <v>39.688966000000008</v>
      </c>
      <c r="L148" s="28">
        <v>44.432810000000003</v>
      </c>
      <c r="M148" s="29">
        <v>0.43502243049674316</v>
      </c>
      <c r="N148" s="29">
        <v>0.60654422188776569</v>
      </c>
      <c r="O148" s="27" t="s">
        <v>9</v>
      </c>
      <c r="P148" s="27">
        <v>34.361092999999997</v>
      </c>
      <c r="Q148" s="28">
        <v>32.545607000000004</v>
      </c>
      <c r="R148" s="93">
        <v>20.904304</v>
      </c>
      <c r="S148" s="29">
        <v>0.643732936528286</v>
      </c>
      <c r="T148" s="29">
        <v>5.5782828078763114E-2</v>
      </c>
      <c r="U148" s="102"/>
      <c r="V148" s="103"/>
      <c r="W148" s="89"/>
      <c r="X148" s="89"/>
      <c r="Y148" s="100">
        <v>794.07657248660007</v>
      </c>
      <c r="Z148" s="100">
        <v>800.29511200000002</v>
      </c>
      <c r="AA148" s="100">
        <v>688.45636400000001</v>
      </c>
      <c r="AB148" s="100">
        <v>199.948622</v>
      </c>
      <c r="AC148" s="100">
        <v>178.60528199999999</v>
      </c>
      <c r="AD148" s="100">
        <v>345.20177999999999</v>
      </c>
      <c r="AE148" s="100">
        <v>276.95711699999998</v>
      </c>
      <c r="AF148" s="100">
        <v>94.660408000000004</v>
      </c>
      <c r="AG148" s="100">
        <v>85.621033999999995</v>
      </c>
      <c r="AH148" s="100">
        <v>74.457579999999993</v>
      </c>
      <c r="AI148" s="100">
        <v>90.462757999999994</v>
      </c>
      <c r="AJ148" s="100">
        <v>123.41268700000001</v>
      </c>
      <c r="AK148" s="100">
        <v>129.74726699999999</v>
      </c>
      <c r="AL148" s="100">
        <v>109.64515900000001</v>
      </c>
      <c r="AM148" s="100">
        <v>38.655374999999999</v>
      </c>
      <c r="AN148" s="100">
        <v>32.316825000000001</v>
      </c>
      <c r="AO148" s="100">
        <v>27.976385000000001</v>
      </c>
      <c r="AP148" s="100">
        <v>30.798681999999999</v>
      </c>
      <c r="AQ148" s="100">
        <v>57.19285</v>
      </c>
      <c r="AR148" s="100">
        <v>160.635164</v>
      </c>
      <c r="AS148" s="100">
        <v>137.11496500000001</v>
      </c>
      <c r="AT148" s="100">
        <v>43.619239999999998</v>
      </c>
      <c r="AU148" s="100">
        <v>30.584857</v>
      </c>
      <c r="AV148" s="100">
        <v>23.871331999999999</v>
      </c>
      <c r="AW148" s="100">
        <v>40.457526999999999</v>
      </c>
      <c r="AX148" s="100">
        <v>36.055861</v>
      </c>
      <c r="AY148" s="100">
        <v>92.542675000000003</v>
      </c>
      <c r="AZ148" s="100">
        <v>60.331100999999997</v>
      </c>
      <c r="BA148" s="100">
        <v>21.987009</v>
      </c>
      <c r="BB148" s="100">
        <v>11.08605</v>
      </c>
      <c r="BC148" s="100">
        <v>7.3449540000000004</v>
      </c>
      <c r="BD148" s="100">
        <v>19.614847999999999</v>
      </c>
      <c r="BE148" s="100">
        <v>19.477916</v>
      </c>
      <c r="BF148" s="100">
        <v>350.92582599999997</v>
      </c>
      <c r="BG148" s="100">
        <v>375.71081500000003</v>
      </c>
      <c r="BH148" s="100">
        <v>339.45036499999998</v>
      </c>
      <c r="BI148" s="100">
        <v>352.69604900000002</v>
      </c>
      <c r="BJ148" s="100">
        <v>410.42355700000002</v>
      </c>
      <c r="BK148" s="100">
        <v>442.37795799999998</v>
      </c>
      <c r="BL148" s="100">
        <v>512.84751300000005</v>
      </c>
      <c r="BM148" s="100">
        <v>533.69269299999996</v>
      </c>
      <c r="BN148" s="100">
        <v>552.88012900000001</v>
      </c>
      <c r="BO148" s="100">
        <v>572.36989200000005</v>
      </c>
      <c r="BP148" s="100">
        <v>605.090102</v>
      </c>
      <c r="BQ148" s="100">
        <v>639.27631299999996</v>
      </c>
      <c r="BR148" s="98"/>
      <c r="BS148" s="101"/>
    </row>
    <row r="149" spans="1:71" x14ac:dyDescent="0.2">
      <c r="A149" s="33" t="s">
        <v>301</v>
      </c>
      <c r="B149" s="26">
        <v>43224.773796296293</v>
      </c>
      <c r="C149" s="27" t="s">
        <v>9</v>
      </c>
      <c r="D149" s="28">
        <v>25.870349000000001</v>
      </c>
      <c r="E149" s="28">
        <v>25.285125999999998</v>
      </c>
      <c r="F149" s="28">
        <v>17.255295</v>
      </c>
      <c r="G149" s="29">
        <v>0.49927016605627439</v>
      </c>
      <c r="H149" s="29">
        <v>2.3144950909083972E-2</v>
      </c>
      <c r="I149" s="27" t="s">
        <v>9</v>
      </c>
      <c r="J149" s="28">
        <v>3.4290340000000001</v>
      </c>
      <c r="K149" s="28">
        <v>3.326134999999999</v>
      </c>
      <c r="L149" s="28">
        <v>2.3317709999999998</v>
      </c>
      <c r="M149" s="29">
        <v>0.47057065209233695</v>
      </c>
      <c r="N149" s="29">
        <v>3.0936507387704149E-2</v>
      </c>
      <c r="O149" s="27" t="s">
        <v>9</v>
      </c>
      <c r="P149" s="27">
        <v>1.157362</v>
      </c>
      <c r="Q149" s="28">
        <v>1.294079</v>
      </c>
      <c r="R149" s="93">
        <v>1.9551879999999999</v>
      </c>
      <c r="S149" s="29">
        <v>-0.40805590050675433</v>
      </c>
      <c r="T149" s="29">
        <v>-0.10564810958218163</v>
      </c>
      <c r="U149" s="102"/>
      <c r="V149" s="103"/>
      <c r="W149" s="89"/>
      <c r="X149" s="89"/>
      <c r="Y149" s="100">
        <v>56.3</v>
      </c>
      <c r="Z149" s="100">
        <v>87.223084</v>
      </c>
      <c r="AA149" s="100">
        <v>69.580950999999999</v>
      </c>
      <c r="AB149" s="100">
        <v>21.078503999999999</v>
      </c>
      <c r="AC149" s="100">
        <v>23.604158999999999</v>
      </c>
      <c r="AD149" s="100">
        <v>24.548877000000001</v>
      </c>
      <c r="AE149" s="100">
        <v>13.250711000000001</v>
      </c>
      <c r="AF149" s="100">
        <v>5.5673430000000002</v>
      </c>
      <c r="AG149" s="100">
        <v>5.8384939999999999</v>
      </c>
      <c r="AH149" s="100">
        <v>6.1238409999999996</v>
      </c>
      <c r="AI149" s="100">
        <v>7.0191990000000004</v>
      </c>
      <c r="AJ149" s="100">
        <v>7.1982549999999996</v>
      </c>
      <c r="AK149" s="100">
        <v>7.3331999999999997</v>
      </c>
      <c r="AL149" s="100">
        <v>-3.1125980000000002</v>
      </c>
      <c r="AM149" s="100">
        <v>1.4319980000000001</v>
      </c>
      <c r="AN149" s="100">
        <v>1.6635439999999999</v>
      </c>
      <c r="AO149" s="100">
        <v>1.9881310000000001</v>
      </c>
      <c r="AP149" s="100">
        <v>2.2495270000000001</v>
      </c>
      <c r="AQ149" s="100">
        <v>2.286813</v>
      </c>
      <c r="AR149" s="100">
        <v>11.344144999999999</v>
      </c>
      <c r="AS149" s="100">
        <v>0.47491299999999997</v>
      </c>
      <c r="AT149" s="100">
        <v>0.35857</v>
      </c>
      <c r="AU149" s="100">
        <v>-2.4379999999999999E-2</v>
      </c>
      <c r="AV149" s="100">
        <v>-0.453266</v>
      </c>
      <c r="AW149" s="100">
        <v>2.6674319999999998</v>
      </c>
      <c r="AX149" s="100">
        <v>3.0188069999999998</v>
      </c>
      <c r="AY149" s="100">
        <v>4.7496299999999998</v>
      </c>
      <c r="AZ149" s="100">
        <v>-3.8314539999999999</v>
      </c>
      <c r="BA149" s="100">
        <v>-0.143322</v>
      </c>
      <c r="BB149" s="100">
        <v>-1.667133</v>
      </c>
      <c r="BC149" s="100">
        <v>-1.2622089999999999</v>
      </c>
      <c r="BD149" s="100">
        <v>0.41301300000000002</v>
      </c>
      <c r="BE149" s="100">
        <v>1.08735</v>
      </c>
      <c r="BF149" s="100">
        <v>24.713276</v>
      </c>
      <c r="BG149" s="100">
        <v>20.999559999999999</v>
      </c>
      <c r="BH149" s="100">
        <v>17.892783000000001</v>
      </c>
      <c r="BI149" s="100">
        <v>18.580962</v>
      </c>
      <c r="BJ149" s="100">
        <v>20.024637999999999</v>
      </c>
      <c r="BK149" s="100">
        <v>23.931638</v>
      </c>
      <c r="BL149" s="100">
        <v>20.152581999999999</v>
      </c>
      <c r="BM149" s="100">
        <v>22.141179000000001</v>
      </c>
      <c r="BN149" s="100">
        <v>22.475300000000001</v>
      </c>
      <c r="BO149" s="100">
        <v>23.608228</v>
      </c>
      <c r="BP149" s="100">
        <v>24.846001999999999</v>
      </c>
      <c r="BQ149" s="100">
        <v>25.211652000000001</v>
      </c>
      <c r="BR149" s="98"/>
      <c r="BS149" s="101"/>
    </row>
    <row r="150" spans="1:71" x14ac:dyDescent="0.2">
      <c r="A150" s="33" t="s">
        <v>302</v>
      </c>
      <c r="B150" s="26">
        <v>43224.781863425924</v>
      </c>
      <c r="C150" s="27" t="s">
        <v>9</v>
      </c>
      <c r="D150" s="28">
        <v>42.116087</v>
      </c>
      <c r="E150" s="28">
        <v>5.5928979999999999</v>
      </c>
      <c r="F150" s="28">
        <v>3.5143680000000002</v>
      </c>
      <c r="G150" s="29">
        <v>10.983971798058711</v>
      </c>
      <c r="H150" s="29">
        <v>6.5302798298842566</v>
      </c>
      <c r="I150" s="27" t="s">
        <v>9</v>
      </c>
      <c r="J150" s="28">
        <v>10.834193000000001</v>
      </c>
      <c r="K150" s="28">
        <v>1.8733909999999998</v>
      </c>
      <c r="L150" s="28">
        <v>0.86219500000000004</v>
      </c>
      <c r="M150" s="29">
        <v>11.565826756128255</v>
      </c>
      <c r="N150" s="29">
        <v>4.7831990225211936</v>
      </c>
      <c r="O150" s="27" t="s">
        <v>9</v>
      </c>
      <c r="P150" s="27">
        <v>9.1490069999999992</v>
      </c>
      <c r="Q150" s="28">
        <v>-9.9614259999999994</v>
      </c>
      <c r="R150" s="93">
        <v>-4.2509790000000001</v>
      </c>
      <c r="S150" s="29" t="s">
        <v>190</v>
      </c>
      <c r="T150" s="29" t="s">
        <v>190</v>
      </c>
      <c r="U150" s="102"/>
      <c r="V150" s="103"/>
      <c r="W150" s="89"/>
      <c r="X150" s="89"/>
      <c r="Y150" s="100">
        <v>72.36</v>
      </c>
      <c r="Z150" s="100">
        <v>16.658064</v>
      </c>
      <c r="AA150" s="100">
        <v>16.521346000000001</v>
      </c>
      <c r="AB150" s="100">
        <v>3.6622370000000002</v>
      </c>
      <c r="AC150" s="100">
        <v>3.8885610000000002</v>
      </c>
      <c r="AD150" s="100">
        <v>8.0400779999999994</v>
      </c>
      <c r="AE150" s="100">
        <v>6.840751</v>
      </c>
      <c r="AF150" s="100">
        <v>1.558395</v>
      </c>
      <c r="AG150" s="100">
        <v>1.7633080000000001</v>
      </c>
      <c r="AH150" s="100">
        <v>1.7278690000000001</v>
      </c>
      <c r="AI150" s="100">
        <v>2.9905059999999999</v>
      </c>
      <c r="AJ150" s="100">
        <v>11.849441000000001</v>
      </c>
      <c r="AK150" s="100">
        <v>3.7128739999999998</v>
      </c>
      <c r="AL150" s="100">
        <v>3.1098629999999998</v>
      </c>
      <c r="AM150" s="100">
        <v>0.620757</v>
      </c>
      <c r="AN150" s="100">
        <v>0.81077900000000003</v>
      </c>
      <c r="AO150" s="100">
        <v>0.64566299999999999</v>
      </c>
      <c r="AP150" s="100">
        <v>1.635675</v>
      </c>
      <c r="AQ150" s="100">
        <v>10.668778</v>
      </c>
      <c r="AR150" s="100">
        <v>4.4042789999999998</v>
      </c>
      <c r="AS150" s="100">
        <v>4.0908790000000002</v>
      </c>
      <c r="AT150" s="100">
        <v>0.91186699999999998</v>
      </c>
      <c r="AU150" s="100">
        <v>1.26407</v>
      </c>
      <c r="AV150" s="100">
        <v>1.107775</v>
      </c>
      <c r="AW150" s="100">
        <v>1.046359</v>
      </c>
      <c r="AX150" s="100">
        <v>0.62233400000000005</v>
      </c>
      <c r="AY150" s="100">
        <v>-18.694669999999999</v>
      </c>
      <c r="AZ150" s="100">
        <v>8.4939970000000002</v>
      </c>
      <c r="BA150" s="100">
        <v>-2.3700450000000002</v>
      </c>
      <c r="BB150" s="100">
        <v>-4.1598050000000004</v>
      </c>
      <c r="BC150" s="100">
        <v>-16.120632000000001</v>
      </c>
      <c r="BD150" s="100">
        <v>1.3192699999999999</v>
      </c>
      <c r="BE150" s="100">
        <v>-5.8255499999999998</v>
      </c>
      <c r="BF150" s="100">
        <v>107.60638400000001</v>
      </c>
      <c r="BG150" s="100">
        <v>107.857518</v>
      </c>
      <c r="BH150" s="100">
        <v>118.830788</v>
      </c>
      <c r="BI150" s="100">
        <v>118.457589</v>
      </c>
      <c r="BJ150" s="100">
        <v>96.536547999999996</v>
      </c>
      <c r="BK150" s="100">
        <v>101.930097</v>
      </c>
      <c r="BL150" s="100">
        <v>93.007564000000002</v>
      </c>
      <c r="BM150" s="100">
        <v>88.796176000000003</v>
      </c>
      <c r="BN150" s="100">
        <v>90.842443000000003</v>
      </c>
      <c r="BO150" s="100">
        <v>86.086028999999996</v>
      </c>
      <c r="BP150" s="100">
        <v>103.256426</v>
      </c>
      <c r="BQ150" s="100">
        <v>112.453013</v>
      </c>
      <c r="BR150" s="98"/>
      <c r="BS150" s="101"/>
    </row>
    <row r="151" spans="1:71" x14ac:dyDescent="0.2">
      <c r="A151" s="33" t="s">
        <v>21</v>
      </c>
      <c r="B151" s="26">
        <v>43224.785590277781</v>
      </c>
      <c r="C151" s="27">
        <v>255.2</v>
      </c>
      <c r="D151" s="28">
        <v>252.38499999999999</v>
      </c>
      <c r="E151" s="28">
        <v>415.75299999999993</v>
      </c>
      <c r="F151" s="28">
        <v>566.41899999999998</v>
      </c>
      <c r="G151" s="29">
        <v>-0.55441996119480463</v>
      </c>
      <c r="H151" s="29">
        <v>-0.3929448494659088</v>
      </c>
      <c r="I151" s="27">
        <v>3.6</v>
      </c>
      <c r="J151" s="28">
        <v>-2.524</v>
      </c>
      <c r="K151" s="28">
        <v>47.013000000000005</v>
      </c>
      <c r="L151" s="28">
        <v>65.171999999999997</v>
      </c>
      <c r="M151" s="29" t="s">
        <v>190</v>
      </c>
      <c r="N151" s="29" t="s">
        <v>190</v>
      </c>
      <c r="O151" s="27">
        <v>-25</v>
      </c>
      <c r="P151" s="27">
        <v>-27.725000000000001</v>
      </c>
      <c r="Q151" s="28">
        <v>48.654000000000003</v>
      </c>
      <c r="R151" s="93">
        <v>37.148000000000003</v>
      </c>
      <c r="S151" s="29" t="s">
        <v>190</v>
      </c>
      <c r="T151" s="29" t="s">
        <v>190</v>
      </c>
      <c r="U151" s="102"/>
      <c r="V151" s="103"/>
      <c r="W151" s="89"/>
      <c r="X151" s="89"/>
      <c r="Y151" s="100">
        <v>1782</v>
      </c>
      <c r="Z151" s="100">
        <v>1785.2719999999999</v>
      </c>
      <c r="AA151" s="100">
        <v>1634.5150000000001</v>
      </c>
      <c r="AB151" s="100">
        <v>394.80900000000003</v>
      </c>
      <c r="AC151" s="100">
        <v>408.291</v>
      </c>
      <c r="AD151" s="100">
        <v>471.62599999999998</v>
      </c>
      <c r="AE151" s="100">
        <v>409.84500000000003</v>
      </c>
      <c r="AF151" s="100">
        <v>139.012</v>
      </c>
      <c r="AG151" s="100">
        <v>79.254000000000005</v>
      </c>
      <c r="AH151" s="100">
        <v>109.54</v>
      </c>
      <c r="AI151" s="100">
        <v>143.82</v>
      </c>
      <c r="AJ151" s="100">
        <v>55.061999999999998</v>
      </c>
      <c r="AK151" s="100">
        <v>123.79600000000001</v>
      </c>
      <c r="AL151" s="100">
        <v>121.024</v>
      </c>
      <c r="AM151" s="100">
        <v>50.67</v>
      </c>
      <c r="AN151" s="100">
        <v>2.8159999999999998</v>
      </c>
      <c r="AO151" s="100">
        <v>38.756</v>
      </c>
      <c r="AP151" s="100">
        <v>31.553999999999998</v>
      </c>
      <c r="AQ151" s="100">
        <v>-17.684999999999999</v>
      </c>
      <c r="AR151" s="100">
        <v>185.904</v>
      </c>
      <c r="AS151" s="100">
        <v>170.21700000000001</v>
      </c>
      <c r="AT151" s="100">
        <v>32.64</v>
      </c>
      <c r="AU151" s="100">
        <v>48.728000000000002</v>
      </c>
      <c r="AV151" s="100">
        <v>54.734000000000002</v>
      </c>
      <c r="AW151" s="100">
        <v>20.414000000000001</v>
      </c>
      <c r="AX151" s="100">
        <v>53.305</v>
      </c>
      <c r="AY151" s="100">
        <v>99.423000000000002</v>
      </c>
      <c r="AZ151" s="100">
        <v>69.724999999999994</v>
      </c>
      <c r="BA151" s="100">
        <v>7.5730000000000004</v>
      </c>
      <c r="BB151" s="100">
        <v>17.344000000000001</v>
      </c>
      <c r="BC151" s="100">
        <v>36.640999999999998</v>
      </c>
      <c r="BD151" s="100">
        <v>-9.0679999999999996</v>
      </c>
      <c r="BE151" s="100">
        <v>22.689</v>
      </c>
      <c r="BF151" s="100">
        <v>391.52100000000002</v>
      </c>
      <c r="BG151" s="100">
        <v>784.56</v>
      </c>
      <c r="BH151" s="100">
        <v>806.88900000000001</v>
      </c>
      <c r="BI151" s="100">
        <v>919.66700000000003</v>
      </c>
      <c r="BJ151" s="100">
        <v>474.7</v>
      </c>
      <c r="BK151" s="100">
        <v>580.02800000000002</v>
      </c>
      <c r="BL151" s="100">
        <v>242.958</v>
      </c>
      <c r="BM151" s="100">
        <v>218.81</v>
      </c>
      <c r="BN151" s="100">
        <v>209.446</v>
      </c>
      <c r="BO151" s="100">
        <v>233.03299999999999</v>
      </c>
      <c r="BP151" s="100">
        <v>283.55399999999997</v>
      </c>
      <c r="BQ151" s="100">
        <v>185.048</v>
      </c>
      <c r="BR151" s="98"/>
      <c r="BS151" s="101"/>
    </row>
    <row r="152" spans="1:71" x14ac:dyDescent="0.2">
      <c r="A152" s="33" t="s">
        <v>303</v>
      </c>
      <c r="B152" s="26">
        <v>43224.786504629628</v>
      </c>
      <c r="C152" s="27" t="s">
        <v>9</v>
      </c>
      <c r="D152" s="28">
        <v>23.963449000000001</v>
      </c>
      <c r="E152" s="28">
        <v>0.61784899999999965</v>
      </c>
      <c r="F152" s="28">
        <v>39.858680999999997</v>
      </c>
      <c r="G152" s="29">
        <v>-0.39878971409013753</v>
      </c>
      <c r="H152" s="29">
        <v>37.785284106634492</v>
      </c>
      <c r="I152" s="27" t="s">
        <v>9</v>
      </c>
      <c r="J152" s="28">
        <v>19.357400999999999</v>
      </c>
      <c r="K152" s="28">
        <v>-3.5498169999999973</v>
      </c>
      <c r="L152" s="28">
        <v>35.249218999999997</v>
      </c>
      <c r="M152" s="29">
        <v>-0.4508417051736664</v>
      </c>
      <c r="N152" s="29" t="s">
        <v>190</v>
      </c>
      <c r="O152" s="27" t="s">
        <v>9</v>
      </c>
      <c r="P152" s="27">
        <v>17.59825</v>
      </c>
      <c r="Q152" s="28">
        <v>-0.34907299999999708</v>
      </c>
      <c r="R152" s="93">
        <v>30.247471999999998</v>
      </c>
      <c r="S152" s="29">
        <v>-0.41819104750307723</v>
      </c>
      <c r="T152" s="29" t="s">
        <v>190</v>
      </c>
      <c r="U152" s="102"/>
      <c r="V152" s="103"/>
      <c r="W152" s="89"/>
      <c r="X152" s="89"/>
      <c r="Y152" s="100">
        <v>990.00000000000011</v>
      </c>
      <c r="Z152" s="100">
        <v>47.127052999999997</v>
      </c>
      <c r="AA152" s="100">
        <v>25.077625000000001</v>
      </c>
      <c r="AB152" s="100">
        <v>7.1731470000000002</v>
      </c>
      <c r="AC152" s="100">
        <v>-0.52262399999999998</v>
      </c>
      <c r="AD152" s="100">
        <v>47.127052999999997</v>
      </c>
      <c r="AE152" s="100">
        <v>25.077625000000001</v>
      </c>
      <c r="AF152" s="100">
        <v>39.858680999999997</v>
      </c>
      <c r="AG152" s="100">
        <v>7.7703920000000002</v>
      </c>
      <c r="AH152" s="100">
        <v>-0.52262399999999998</v>
      </c>
      <c r="AI152" s="100">
        <v>0.61784899999999998</v>
      </c>
      <c r="AJ152" s="100">
        <v>23.963449000000001</v>
      </c>
      <c r="AK152" s="100">
        <v>33.316248000000002</v>
      </c>
      <c r="AL152" s="100">
        <v>13.876621</v>
      </c>
      <c r="AM152" s="100">
        <v>35.249218999999997</v>
      </c>
      <c r="AN152" s="100">
        <v>4.3362999999999996</v>
      </c>
      <c r="AO152" s="100">
        <v>-1.756284</v>
      </c>
      <c r="AP152" s="100">
        <v>-3.549817</v>
      </c>
      <c r="AQ152" s="100">
        <v>19.357400999999999</v>
      </c>
      <c r="AR152" s="100">
        <v>33.316248000000002</v>
      </c>
      <c r="AS152" s="100">
        <v>13.876621</v>
      </c>
      <c r="AT152" s="100">
        <v>-0.56472900000000004</v>
      </c>
      <c r="AU152" s="100">
        <v>-2.0721609999999999</v>
      </c>
      <c r="AV152" s="100">
        <v>-2.7120630000000001</v>
      </c>
      <c r="AW152" s="100">
        <v>3.8071299999999999</v>
      </c>
      <c r="AX152" s="100">
        <v>-2.1902840000000001</v>
      </c>
      <c r="AY152" s="100">
        <v>59.438347</v>
      </c>
      <c r="AZ152" s="100">
        <v>31.237362999999998</v>
      </c>
      <c r="BA152" s="100">
        <v>9.6787340000000004</v>
      </c>
      <c r="BB152" s="100">
        <v>-5.7585059999999997</v>
      </c>
      <c r="BC152" s="100">
        <v>-0.34908299999999998</v>
      </c>
      <c r="BD152" s="100">
        <v>19.504439999999999</v>
      </c>
      <c r="BE152" s="100">
        <v>11.038601</v>
      </c>
      <c r="BF152" s="100">
        <v>-218.12489099999999</v>
      </c>
      <c r="BG152" s="100">
        <v>-215.95947200000001</v>
      </c>
      <c r="BH152" s="100">
        <v>-236.01896400000001</v>
      </c>
      <c r="BI152" s="100">
        <v>-251.21129999999999</v>
      </c>
      <c r="BJ152" s="100">
        <v>-265.708191</v>
      </c>
      <c r="BK152" s="100">
        <v>-284.29590200000001</v>
      </c>
      <c r="BL152" s="100">
        <v>774.72800900000004</v>
      </c>
      <c r="BM152" s="100">
        <v>838.37629500000003</v>
      </c>
      <c r="BN152" s="100">
        <v>821.05346099999997</v>
      </c>
      <c r="BO152" s="100">
        <v>872.87835700000005</v>
      </c>
      <c r="BP152" s="100">
        <v>930.59380299999998</v>
      </c>
      <c r="BQ152" s="100">
        <v>998.63129400000003</v>
      </c>
      <c r="BR152" s="98"/>
      <c r="BS152" s="101"/>
    </row>
    <row r="153" spans="1:71" x14ac:dyDescent="0.2">
      <c r="A153" s="33" t="s">
        <v>304</v>
      </c>
      <c r="B153" s="26">
        <v>43224.874780092592</v>
      </c>
      <c r="C153" s="27" t="s">
        <v>9</v>
      </c>
      <c r="D153" s="28">
        <v>317.98173300000002</v>
      </c>
      <c r="E153" s="28">
        <v>351.34812199999988</v>
      </c>
      <c r="F153" s="28">
        <v>242.22097500000001</v>
      </c>
      <c r="G153" s="29">
        <v>0.31277538206590072</v>
      </c>
      <c r="H153" s="29">
        <v>-9.4966749245922744E-2</v>
      </c>
      <c r="I153" s="27" t="s">
        <v>9</v>
      </c>
      <c r="J153" s="28">
        <v>6.666474</v>
      </c>
      <c r="K153" s="28">
        <v>8.996024000000002</v>
      </c>
      <c r="L153" s="28">
        <v>2.7937280000000002</v>
      </c>
      <c r="M153" s="29">
        <v>1.3862287237698157</v>
      </c>
      <c r="N153" s="29">
        <v>-0.25895328869731804</v>
      </c>
      <c r="O153" s="27" t="s">
        <v>9</v>
      </c>
      <c r="P153" s="27">
        <v>0.27712799999999999</v>
      </c>
      <c r="Q153" s="28">
        <v>3.4649390000000002</v>
      </c>
      <c r="R153" s="93">
        <v>-2.6391789999999999</v>
      </c>
      <c r="S153" s="29" t="s">
        <v>190</v>
      </c>
      <c r="T153" s="29">
        <v>-0.9200193711923933</v>
      </c>
      <c r="U153" s="102"/>
      <c r="V153" s="103"/>
      <c r="W153" s="89"/>
      <c r="X153" s="89"/>
      <c r="Y153" s="100">
        <v>267.87660227999999</v>
      </c>
      <c r="Z153" s="100">
        <v>1176.3498729999999</v>
      </c>
      <c r="AA153" s="100">
        <v>953.572451</v>
      </c>
      <c r="AB153" s="100">
        <v>289.87629800000002</v>
      </c>
      <c r="AC153" s="100">
        <v>292.90447799999998</v>
      </c>
      <c r="AD153" s="100">
        <v>118.892622</v>
      </c>
      <c r="AE153" s="100">
        <v>121.16247</v>
      </c>
      <c r="AF153" s="100">
        <v>20.266241000000001</v>
      </c>
      <c r="AG153" s="100">
        <v>29.110154000000001</v>
      </c>
      <c r="AH153" s="100">
        <v>28.899654999999999</v>
      </c>
      <c r="AI153" s="100">
        <v>40.616571999999998</v>
      </c>
      <c r="AJ153" s="100">
        <v>33.019753000000001</v>
      </c>
      <c r="AK153" s="100">
        <v>20.454024</v>
      </c>
      <c r="AL153" s="100">
        <v>35.479357999999998</v>
      </c>
      <c r="AM153" s="100">
        <v>-3.0032100000000002</v>
      </c>
      <c r="AN153" s="100">
        <v>7.6634609999999999</v>
      </c>
      <c r="AO153" s="100">
        <v>8.2683649999999993</v>
      </c>
      <c r="AP153" s="100">
        <v>7.5254079999999997</v>
      </c>
      <c r="AQ153" s="100">
        <v>5.0830500000000001</v>
      </c>
      <c r="AR153" s="100">
        <v>26.214413</v>
      </c>
      <c r="AS153" s="100">
        <v>41.276297</v>
      </c>
      <c r="AT153" s="100">
        <v>13.716294</v>
      </c>
      <c r="AU153" s="100">
        <v>-0.61690599999999995</v>
      </c>
      <c r="AV153" s="100">
        <v>17.135387999999999</v>
      </c>
      <c r="AW153" s="100">
        <v>4.7413470000000002</v>
      </c>
      <c r="AX153" s="100">
        <v>9.6833139999999993</v>
      </c>
      <c r="AY153" s="100">
        <v>8.1418210000000002</v>
      </c>
      <c r="AZ153" s="100">
        <v>20.235949999999999</v>
      </c>
      <c r="BA153" s="100">
        <v>8.7774970000000003</v>
      </c>
      <c r="BB153" s="100">
        <v>-3.6140629999999998</v>
      </c>
      <c r="BC153" s="100">
        <v>8.5205610000000007</v>
      </c>
      <c r="BD153" s="100">
        <v>3.722397</v>
      </c>
      <c r="BE153" s="100">
        <v>3.593664</v>
      </c>
      <c r="BF153" s="100">
        <v>-152.31718799999999</v>
      </c>
      <c r="BG153" s="100">
        <v>-127.256834</v>
      </c>
      <c r="BH153" s="100">
        <v>-54.200028000000003</v>
      </c>
      <c r="BI153" s="100">
        <v>-35.243049999999997</v>
      </c>
      <c r="BJ153" s="100">
        <v>-160.79200900000001</v>
      </c>
      <c r="BK153" s="100">
        <v>-33.698794999999997</v>
      </c>
      <c r="BL153" s="100">
        <v>163.99650199999999</v>
      </c>
      <c r="BM153" s="100">
        <v>161.35732300000001</v>
      </c>
      <c r="BN153" s="100">
        <v>158.10864900000001</v>
      </c>
      <c r="BO153" s="100">
        <v>161.702313</v>
      </c>
      <c r="BP153" s="100">
        <v>234.96594200000001</v>
      </c>
      <c r="BQ153" s="100">
        <v>235.24306999999999</v>
      </c>
      <c r="BR153" s="98"/>
      <c r="BS153" s="101"/>
    </row>
    <row r="154" spans="1:71" x14ac:dyDescent="0.2">
      <c r="A154" s="33" t="s">
        <v>305</v>
      </c>
      <c r="B154" s="26">
        <v>43227.757754629631</v>
      </c>
      <c r="C154" s="86" t="s">
        <v>9</v>
      </c>
      <c r="D154" s="28">
        <v>5.8639460000000003</v>
      </c>
      <c r="E154" s="28">
        <v>4.9328680000000027</v>
      </c>
      <c r="F154" s="28">
        <v>4.4535929999999997</v>
      </c>
      <c r="G154" s="29">
        <v>0.31667756797713675</v>
      </c>
      <c r="H154" s="29">
        <v>0.18874983072727614</v>
      </c>
      <c r="I154" s="86" t="s">
        <v>9</v>
      </c>
      <c r="J154" s="28">
        <v>2.81548</v>
      </c>
      <c r="K154" s="28">
        <v>0.92513800000000046</v>
      </c>
      <c r="L154" s="28">
        <v>2.7302339999999998</v>
      </c>
      <c r="M154" s="29">
        <v>3.1222964771517869E-2</v>
      </c>
      <c r="N154" s="29">
        <v>2.0433081334892726</v>
      </c>
      <c r="O154" s="27" t="s">
        <v>9</v>
      </c>
      <c r="P154" s="88">
        <v>-44.115687999999999</v>
      </c>
      <c r="Q154" s="89">
        <v>31.271362000000003</v>
      </c>
      <c r="R154" s="89">
        <v>11.029861</v>
      </c>
      <c r="S154" s="29" t="s">
        <v>237</v>
      </c>
      <c r="T154" s="29" t="s">
        <v>237</v>
      </c>
      <c r="U154" s="102"/>
      <c r="V154" s="103"/>
      <c r="W154" s="89"/>
      <c r="X154" s="89"/>
      <c r="Y154" s="100">
        <v>338.56</v>
      </c>
      <c r="Z154" s="100">
        <v>22.423915000000001</v>
      </c>
      <c r="AA154" s="100">
        <v>19.631112999999999</v>
      </c>
      <c r="AB154" s="100">
        <v>4.8310339999999998</v>
      </c>
      <c r="AC154" s="100">
        <v>8.2064199999999996</v>
      </c>
      <c r="AD154" s="100">
        <v>18.340408</v>
      </c>
      <c r="AE154" s="100">
        <v>16.177769000000001</v>
      </c>
      <c r="AF154" s="100">
        <v>3.4571450000000001</v>
      </c>
      <c r="AG154" s="100">
        <v>3.7762920000000002</v>
      </c>
      <c r="AH154" s="100">
        <v>7.1494080000000002</v>
      </c>
      <c r="AI154" s="100">
        <v>3.9575629999999999</v>
      </c>
      <c r="AJ154" s="100">
        <v>4.8129609999999996</v>
      </c>
      <c r="AK154" s="100">
        <v>13.452030000000001</v>
      </c>
      <c r="AL154" s="100">
        <v>12.477086999999999</v>
      </c>
      <c r="AM154" s="100">
        <v>2.7252610000000002</v>
      </c>
      <c r="AN154" s="100">
        <v>3.203109</v>
      </c>
      <c r="AO154" s="100">
        <v>6.605137</v>
      </c>
      <c r="AP154" s="100">
        <v>0.91852299999999998</v>
      </c>
      <c r="AQ154" s="100">
        <v>2.8089499999999998</v>
      </c>
      <c r="AR154" s="100">
        <v>13.476099</v>
      </c>
      <c r="AS154" s="100">
        <v>12.497626</v>
      </c>
      <c r="AT154" s="100">
        <v>3.2727149999999998</v>
      </c>
      <c r="AU154" s="100">
        <v>3.6845089999999998</v>
      </c>
      <c r="AV154" s="100">
        <v>2.4087230000000002</v>
      </c>
      <c r="AW154" s="100">
        <v>3.2091980000000002</v>
      </c>
      <c r="AX154" s="100">
        <v>6.611529</v>
      </c>
      <c r="AY154" s="100">
        <v>8.2516639999999999</v>
      </c>
      <c r="AZ154" s="100">
        <v>-217.400218</v>
      </c>
      <c r="BA154" s="100">
        <v>-1.9702930000000001</v>
      </c>
      <c r="BB154" s="100">
        <v>-20.964925999999998</v>
      </c>
      <c r="BC154" s="100">
        <v>-188.48341300000001</v>
      </c>
      <c r="BD154" s="100">
        <v>-13.592719000000001</v>
      </c>
      <c r="BE154" s="100">
        <v>-20.45684</v>
      </c>
      <c r="BF154" s="100">
        <v>452.12476600000002</v>
      </c>
      <c r="BG154" s="100">
        <v>471.58765899999997</v>
      </c>
      <c r="BH154" s="100">
        <v>485.66516999999999</v>
      </c>
      <c r="BI154" s="100">
        <v>511.898459</v>
      </c>
      <c r="BJ154" s="100">
        <v>547.17744600000003</v>
      </c>
      <c r="BK154" s="100">
        <v>651.882969</v>
      </c>
      <c r="BL154" s="100">
        <v>359.93865599999998</v>
      </c>
      <c r="BM154" s="100">
        <v>370.96851700000002</v>
      </c>
      <c r="BN154" s="100">
        <v>355.10922699999998</v>
      </c>
      <c r="BO154" s="100">
        <v>334.65238699999998</v>
      </c>
      <c r="BP154" s="100">
        <v>365.92374899999999</v>
      </c>
      <c r="BQ154" s="100">
        <v>342.57179000000002</v>
      </c>
      <c r="BR154" s="101"/>
      <c r="BS154" s="101"/>
    </row>
    <row r="155" spans="1:71" x14ac:dyDescent="0.2">
      <c r="A155" s="33" t="s">
        <v>306</v>
      </c>
      <c r="B155" s="26">
        <v>43227.762777777774</v>
      </c>
      <c r="C155" s="86" t="s">
        <v>9</v>
      </c>
      <c r="D155" s="28">
        <v>223.251</v>
      </c>
      <c r="E155" s="28">
        <v>248.49900000000002</v>
      </c>
      <c r="F155" s="28">
        <v>144.208</v>
      </c>
      <c r="G155" s="29">
        <v>0.54811799622767121</v>
      </c>
      <c r="H155" s="29">
        <v>-0.10160201851918926</v>
      </c>
      <c r="I155" s="86" t="s">
        <v>9</v>
      </c>
      <c r="J155" s="28">
        <v>10.420999999999999</v>
      </c>
      <c r="K155" s="28">
        <v>31.506999999999998</v>
      </c>
      <c r="L155" s="28">
        <v>-4.5289999999999999</v>
      </c>
      <c r="M155" s="29" t="s">
        <v>237</v>
      </c>
      <c r="N155" s="29">
        <v>-0.66924810359602627</v>
      </c>
      <c r="O155" s="27" t="s">
        <v>9</v>
      </c>
      <c r="P155" s="88">
        <v>3.5000000000000003E-2</v>
      </c>
      <c r="Q155" s="89">
        <v>26.138999999999999</v>
      </c>
      <c r="R155" s="89">
        <v>-8.3230000000000004</v>
      </c>
      <c r="S155" s="29" t="s">
        <v>237</v>
      </c>
      <c r="T155" s="29">
        <v>-0.99866100462909824</v>
      </c>
      <c r="U155" s="102"/>
      <c r="V155" s="103"/>
      <c r="W155" s="89"/>
      <c r="X155" s="89"/>
      <c r="Y155" s="100">
        <v>882.4492522160001</v>
      </c>
      <c r="Z155" s="100">
        <v>868.94500000000005</v>
      </c>
      <c r="AA155" s="100">
        <v>777.46299999999997</v>
      </c>
      <c r="AB155" s="100">
        <v>239.655</v>
      </c>
      <c r="AC155" s="100">
        <v>236.583</v>
      </c>
      <c r="AD155" s="100">
        <v>143.839</v>
      </c>
      <c r="AE155" s="100">
        <v>155.66900000000001</v>
      </c>
      <c r="AF155" s="100">
        <v>15.727</v>
      </c>
      <c r="AG155" s="100">
        <v>38.453000000000003</v>
      </c>
      <c r="AH155" s="100">
        <v>41.786999999999999</v>
      </c>
      <c r="AI155" s="100">
        <v>47.872</v>
      </c>
      <c r="AJ155" s="100">
        <v>35.167999999999999</v>
      </c>
      <c r="AK155" s="100">
        <v>18.233000000000001</v>
      </c>
      <c r="AL155" s="100">
        <v>33.252000000000002</v>
      </c>
      <c r="AM155" s="100">
        <v>-15.567</v>
      </c>
      <c r="AN155" s="100">
        <v>3.9489999999999998</v>
      </c>
      <c r="AO155" s="100">
        <v>13.798999999999999</v>
      </c>
      <c r="AP155" s="100">
        <v>16.052</v>
      </c>
      <c r="AQ155" s="100">
        <v>-1.792</v>
      </c>
      <c r="AR155" s="100">
        <v>77.867999999999995</v>
      </c>
      <c r="AS155" s="100">
        <v>95.891000000000005</v>
      </c>
      <c r="AT155" s="100">
        <v>41.366</v>
      </c>
      <c r="AU155" s="100">
        <v>26.116</v>
      </c>
      <c r="AV155" s="100">
        <v>16.998000000000001</v>
      </c>
      <c r="AW155" s="100">
        <v>21.428999999999998</v>
      </c>
      <c r="AX155" s="100">
        <v>29.460999999999999</v>
      </c>
      <c r="AY155" s="100">
        <v>31.64</v>
      </c>
      <c r="AZ155" s="100">
        <v>4.6669999999999998</v>
      </c>
      <c r="BA155" s="100">
        <v>21.184999999999999</v>
      </c>
      <c r="BB155" s="100">
        <v>11.445</v>
      </c>
      <c r="BC155" s="100">
        <v>-28.672999999999998</v>
      </c>
      <c r="BD155" s="100">
        <v>2.2320000000000002</v>
      </c>
      <c r="BE155" s="100">
        <v>11.592000000000001</v>
      </c>
      <c r="BF155" s="100">
        <v>-54.253</v>
      </c>
      <c r="BG155" s="100">
        <v>12.662000000000001</v>
      </c>
      <c r="BH155" s="100">
        <v>-7.2750000000000004</v>
      </c>
      <c r="BI155" s="100">
        <v>-27.581</v>
      </c>
      <c r="BJ155" s="100">
        <v>-35.997</v>
      </c>
      <c r="BK155" s="100">
        <v>34.448999999999998</v>
      </c>
      <c r="BL155" s="100">
        <v>996.63900000000001</v>
      </c>
      <c r="BM155" s="100">
        <v>988.61099999999999</v>
      </c>
      <c r="BN155" s="100">
        <v>990.87900000000002</v>
      </c>
      <c r="BO155" s="100">
        <v>1002.55</v>
      </c>
      <c r="BP155" s="100">
        <v>1021.404</v>
      </c>
      <c r="BQ155" s="100">
        <v>1010.602</v>
      </c>
      <c r="BR155" s="101"/>
      <c r="BS155" s="101"/>
    </row>
    <row r="156" spans="1:71" x14ac:dyDescent="0.2">
      <c r="A156" s="33" t="s">
        <v>307</v>
      </c>
      <c r="B156" s="26">
        <v>43227.76358796296</v>
      </c>
      <c r="C156" s="86" t="s">
        <v>9</v>
      </c>
      <c r="D156" s="28">
        <v>356.38078400000001</v>
      </c>
      <c r="E156" s="28">
        <v>457.58253700000012</v>
      </c>
      <c r="F156" s="28">
        <v>248.98676499999999</v>
      </c>
      <c r="G156" s="29">
        <v>0.43132420713205377</v>
      </c>
      <c r="H156" s="29">
        <v>-0.22116611718510593</v>
      </c>
      <c r="I156" s="86" t="s">
        <v>9</v>
      </c>
      <c r="J156" s="28">
        <v>11.534993</v>
      </c>
      <c r="K156" s="28">
        <v>11.562933000000001</v>
      </c>
      <c r="L156" s="28">
        <v>5.6012170000000001</v>
      </c>
      <c r="M156" s="29">
        <v>1.0593726327689144</v>
      </c>
      <c r="N156" s="29">
        <v>-2.4163419436920019E-3</v>
      </c>
      <c r="O156" s="27" t="s">
        <v>9</v>
      </c>
      <c r="P156" s="88">
        <v>5.1126760000000004</v>
      </c>
      <c r="Q156" s="89">
        <v>4.4246300000000005</v>
      </c>
      <c r="R156" s="89">
        <v>0.69475799999999999</v>
      </c>
      <c r="S156" s="29">
        <v>6.3589307355942655</v>
      </c>
      <c r="T156" s="29">
        <v>0.15550362403183993</v>
      </c>
      <c r="U156" s="102"/>
      <c r="V156" s="103"/>
      <c r="W156" s="89"/>
      <c r="X156" s="89"/>
      <c r="Y156" s="100">
        <v>150.47999999999999</v>
      </c>
      <c r="Z156" s="100">
        <v>1336.9630500000001</v>
      </c>
      <c r="AA156" s="100">
        <v>1044.493999</v>
      </c>
      <c r="AB156" s="100">
        <v>275.54884399999997</v>
      </c>
      <c r="AC156" s="100">
        <v>354.84490399999999</v>
      </c>
      <c r="AD156" s="100">
        <v>70.555520000000001</v>
      </c>
      <c r="AE156" s="100">
        <v>57.491016999999999</v>
      </c>
      <c r="AF156" s="100">
        <v>14.404446999999999</v>
      </c>
      <c r="AG156" s="100">
        <v>15.235101</v>
      </c>
      <c r="AH156" s="100">
        <v>18.026126000000001</v>
      </c>
      <c r="AI156" s="100">
        <v>22.889845999999999</v>
      </c>
      <c r="AJ156" s="100">
        <v>20.976506000000001</v>
      </c>
      <c r="AK156" s="100">
        <v>29.889696000000001</v>
      </c>
      <c r="AL156" s="100">
        <v>21.375316999999999</v>
      </c>
      <c r="AM156" s="100">
        <v>5.0977360000000003</v>
      </c>
      <c r="AN156" s="100">
        <v>5.2921769999999997</v>
      </c>
      <c r="AO156" s="100">
        <v>8.4547709999999991</v>
      </c>
      <c r="AP156" s="100">
        <v>11.045012</v>
      </c>
      <c r="AQ156" s="100">
        <v>11.087833</v>
      </c>
      <c r="AR156" s="100">
        <v>31.869164000000001</v>
      </c>
      <c r="AS156" s="100">
        <v>23.207808</v>
      </c>
      <c r="AT156" s="100">
        <v>5.3310579999999996</v>
      </c>
      <c r="AU156" s="100">
        <v>3.6438100000000002</v>
      </c>
      <c r="AV156" s="100">
        <v>8.4323309999999996</v>
      </c>
      <c r="AW156" s="100">
        <v>5.7681430000000002</v>
      </c>
      <c r="AX156" s="100">
        <v>8.936871</v>
      </c>
      <c r="AY156" s="100">
        <v>12.640938</v>
      </c>
      <c r="AZ156" s="100">
        <v>8.0035059999999998</v>
      </c>
      <c r="BA156" s="100">
        <v>3.433268</v>
      </c>
      <c r="BB156" s="100">
        <v>0.703426</v>
      </c>
      <c r="BC156" s="100">
        <v>-0.278109</v>
      </c>
      <c r="BD156" s="100">
        <v>2.1886380000000001</v>
      </c>
      <c r="BE156" s="100">
        <v>5.3329120000000003</v>
      </c>
      <c r="BF156" s="100">
        <v>66.773405999999994</v>
      </c>
      <c r="BG156" s="100">
        <v>99.564306000000002</v>
      </c>
      <c r="BH156" s="100">
        <v>85.652980999999997</v>
      </c>
      <c r="BI156" s="100">
        <v>107.798614</v>
      </c>
      <c r="BJ156" s="100">
        <v>102.463368</v>
      </c>
      <c r="BK156" s="100">
        <v>90.315511000000001</v>
      </c>
      <c r="BL156" s="100">
        <v>139.711769</v>
      </c>
      <c r="BM156" s="100">
        <v>145.12624500000001</v>
      </c>
      <c r="BN156" s="100">
        <v>142.00993</v>
      </c>
      <c r="BO156" s="100">
        <v>149.44978</v>
      </c>
      <c r="BP156" s="100">
        <v>163.10796199999999</v>
      </c>
      <c r="BQ156" s="100">
        <v>175.981494</v>
      </c>
      <c r="BR156" s="101"/>
      <c r="BS156" s="101"/>
    </row>
    <row r="157" spans="1:71" x14ac:dyDescent="0.2">
      <c r="A157" s="33" t="s">
        <v>308</v>
      </c>
      <c r="B157" s="26">
        <v>43227.764548611114</v>
      </c>
      <c r="C157" s="86" t="s">
        <v>9</v>
      </c>
      <c r="D157" s="28">
        <v>63.574956</v>
      </c>
      <c r="E157" s="28">
        <v>59.682966999999991</v>
      </c>
      <c r="F157" s="28">
        <v>37.788432999999998</v>
      </c>
      <c r="G157" s="29">
        <v>0.68239196369957988</v>
      </c>
      <c r="H157" s="29">
        <v>6.5211050918430491E-2</v>
      </c>
      <c r="I157" s="86" t="s">
        <v>9</v>
      </c>
      <c r="J157" s="28">
        <v>-3.1499459999999999</v>
      </c>
      <c r="K157" s="28">
        <v>-2.5175079999999999</v>
      </c>
      <c r="L157" s="28">
        <v>-0.633355</v>
      </c>
      <c r="M157" s="29" t="s">
        <v>237</v>
      </c>
      <c r="N157" s="29" t="s">
        <v>237</v>
      </c>
      <c r="O157" s="27" t="s">
        <v>9</v>
      </c>
      <c r="P157" s="88">
        <v>-3.1548240000000001</v>
      </c>
      <c r="Q157" s="89">
        <v>-0.70828100000000005</v>
      </c>
      <c r="R157" s="89">
        <v>-0.72950300000000001</v>
      </c>
      <c r="S157" s="29" t="s">
        <v>237</v>
      </c>
      <c r="T157" s="29" t="s">
        <v>237</v>
      </c>
      <c r="U157" s="102"/>
      <c r="V157" s="103"/>
      <c r="W157" s="89"/>
      <c r="X157" s="89"/>
      <c r="Y157" s="100">
        <v>59.118000000000002</v>
      </c>
      <c r="Z157" s="100">
        <v>187.724581</v>
      </c>
      <c r="AA157" s="100">
        <v>208.933798</v>
      </c>
      <c r="AB157" s="100">
        <v>46.072792</v>
      </c>
      <c r="AC157" s="100">
        <v>44.180388999999998</v>
      </c>
      <c r="AD157" s="100">
        <v>7.4146640000000001</v>
      </c>
      <c r="AE157" s="100">
        <v>12.642113</v>
      </c>
      <c r="AF157" s="100">
        <v>2.2225739999999998</v>
      </c>
      <c r="AG157" s="100">
        <v>1.9119839999999999</v>
      </c>
      <c r="AH157" s="100">
        <v>2.6672210000000001</v>
      </c>
      <c r="AI157" s="100">
        <v>0.61288500000000001</v>
      </c>
      <c r="AJ157" s="100">
        <v>0.63007199999999997</v>
      </c>
      <c r="AK157" s="100">
        <v>-6.6436919999999997</v>
      </c>
      <c r="AL157" s="100">
        <v>-1.06762</v>
      </c>
      <c r="AM157" s="100">
        <v>-1.211865</v>
      </c>
      <c r="AN157" s="100">
        <v>-1.811974</v>
      </c>
      <c r="AO157" s="100">
        <v>-0.47974800000000001</v>
      </c>
      <c r="AP157" s="100">
        <v>-3.1401050000000001</v>
      </c>
      <c r="AQ157" s="100">
        <v>-3.7719330000000002</v>
      </c>
      <c r="AR157" s="100">
        <v>-4.2477679999999998</v>
      </c>
      <c r="AS157" s="100">
        <v>1.5840129999999999</v>
      </c>
      <c r="AT157" s="100">
        <v>1.312837</v>
      </c>
      <c r="AU157" s="100">
        <v>-1.8110660000000001</v>
      </c>
      <c r="AV157" s="100">
        <v>1.2058819999999999</v>
      </c>
      <c r="AW157" s="100">
        <v>-1.2261770000000001</v>
      </c>
      <c r="AX157" s="100">
        <v>0.129272</v>
      </c>
      <c r="AY157" s="100">
        <v>0.80807799999999996</v>
      </c>
      <c r="AZ157" s="100">
        <v>-3.7083539999999999</v>
      </c>
      <c r="BA157" s="100">
        <v>0.50353400000000004</v>
      </c>
      <c r="BB157" s="100">
        <v>-1.96991</v>
      </c>
      <c r="BC157" s="100">
        <v>-2.5395449999999999</v>
      </c>
      <c r="BD157" s="100">
        <v>-0.80890600000000001</v>
      </c>
      <c r="BE157" s="100">
        <v>3.0547680000000001</v>
      </c>
      <c r="BF157" s="100">
        <v>-11.002616</v>
      </c>
      <c r="BG157" s="100">
        <v>-1.7339709999999999</v>
      </c>
      <c r="BH157" s="100">
        <v>-2.1988300000000001</v>
      </c>
      <c r="BI157" s="100">
        <v>-1.8410420000000001</v>
      </c>
      <c r="BJ157" s="100">
        <v>-12.320164</v>
      </c>
      <c r="BK157" s="100">
        <v>-2.4588329999999998</v>
      </c>
      <c r="BL157" s="100">
        <v>37.963571999999999</v>
      </c>
      <c r="BM157" s="100">
        <v>37.234068999999998</v>
      </c>
      <c r="BN157" s="100">
        <v>36.425162999999998</v>
      </c>
      <c r="BO157" s="100">
        <v>39.479931000000001</v>
      </c>
      <c r="BP157" s="100">
        <v>38.641860000000001</v>
      </c>
      <c r="BQ157" s="100">
        <v>35.487036000000003</v>
      </c>
      <c r="BR157" s="101"/>
      <c r="BS157" s="101"/>
    </row>
    <row r="158" spans="1:71" x14ac:dyDescent="0.2">
      <c r="A158" s="33" t="s">
        <v>95</v>
      </c>
      <c r="B158" s="26">
        <v>43227.770532407405</v>
      </c>
      <c r="C158" s="86">
        <v>3955.909090909091</v>
      </c>
      <c r="D158" s="28">
        <v>3940.136</v>
      </c>
      <c r="E158" s="28">
        <v>4022.2219999999998</v>
      </c>
      <c r="F158" s="28">
        <v>3113.6350000000002</v>
      </c>
      <c r="G158" s="29">
        <v>0.2654456928959239</v>
      </c>
      <c r="H158" s="29">
        <v>-2.0408122674481888E-2</v>
      </c>
      <c r="I158" s="86">
        <v>175.18181818181813</v>
      </c>
      <c r="J158" s="28">
        <v>184.126</v>
      </c>
      <c r="K158" s="28">
        <v>217.14099999999996</v>
      </c>
      <c r="L158" s="28">
        <v>133.91999999999999</v>
      </c>
      <c r="M158" s="29">
        <v>0.37489545997610541</v>
      </c>
      <c r="N158" s="29">
        <v>-0.15204406353475375</v>
      </c>
      <c r="O158" s="27">
        <v>-237.27012927896851</v>
      </c>
      <c r="P158" s="88">
        <v>-238.42400000000001</v>
      </c>
      <c r="Q158" s="89">
        <v>-206.29899999999998</v>
      </c>
      <c r="R158" s="89">
        <v>907.01499999999999</v>
      </c>
      <c r="S158" s="29" t="s">
        <v>237</v>
      </c>
      <c r="T158" s="29" t="s">
        <v>237</v>
      </c>
      <c r="U158" s="102"/>
      <c r="V158" s="103"/>
      <c r="W158" s="89"/>
      <c r="X158" s="89"/>
      <c r="Y158" s="100">
        <v>3727.9481999999998</v>
      </c>
      <c r="Z158" s="100">
        <v>15344.047</v>
      </c>
      <c r="AA158" s="100">
        <v>11059.224</v>
      </c>
      <c r="AB158" s="100">
        <v>3923.3069999999998</v>
      </c>
      <c r="AC158" s="100">
        <v>4284.8829999999998</v>
      </c>
      <c r="AD158" s="100">
        <v>4081.9659999999999</v>
      </c>
      <c r="AE158" s="100">
        <v>2952.5569999999998</v>
      </c>
      <c r="AF158" s="100">
        <v>817.32899999999995</v>
      </c>
      <c r="AG158" s="100">
        <v>1014.529</v>
      </c>
      <c r="AH158" s="100">
        <v>1170.242</v>
      </c>
      <c r="AI158" s="100">
        <v>1079.866</v>
      </c>
      <c r="AJ158" s="100">
        <v>1077.0840000000001</v>
      </c>
      <c r="AK158" s="100">
        <v>527.95000000000005</v>
      </c>
      <c r="AL158" s="100">
        <v>427.53</v>
      </c>
      <c r="AM158" s="100">
        <v>75.247</v>
      </c>
      <c r="AN158" s="100">
        <v>89.468000000000004</v>
      </c>
      <c r="AO158" s="100">
        <v>221.31200000000001</v>
      </c>
      <c r="AP158" s="100">
        <v>141.923</v>
      </c>
      <c r="AQ158" s="100">
        <v>114.541</v>
      </c>
      <c r="AR158" s="100">
        <v>797.90599999999995</v>
      </c>
      <c r="AS158" s="100">
        <v>627.04600000000005</v>
      </c>
      <c r="AT158" s="100">
        <v>133.44499999999999</v>
      </c>
      <c r="AU158" s="100">
        <v>210.22300000000001</v>
      </c>
      <c r="AV158" s="100">
        <v>158.92500000000001</v>
      </c>
      <c r="AW158" s="100">
        <v>157.57300000000001</v>
      </c>
      <c r="AX158" s="100">
        <v>289.27199999999999</v>
      </c>
      <c r="AY158" s="100">
        <v>512.70600000000002</v>
      </c>
      <c r="AZ158" s="100">
        <v>-300.15699999999998</v>
      </c>
      <c r="BA158" s="100">
        <v>-36.302</v>
      </c>
      <c r="BB158" s="100">
        <v>-1.395</v>
      </c>
      <c r="BC158" s="100">
        <v>-236.70400000000001</v>
      </c>
      <c r="BD158" s="100">
        <v>-117.52200000000001</v>
      </c>
      <c r="BE158" s="100">
        <v>-70.486999999999995</v>
      </c>
      <c r="BF158" s="100">
        <v>1806.88</v>
      </c>
      <c r="BG158" s="100">
        <v>2451.2939999999999</v>
      </c>
      <c r="BH158" s="100">
        <v>2309.857</v>
      </c>
      <c r="BI158" s="100">
        <v>2231.7649999999999</v>
      </c>
      <c r="BJ158" s="100">
        <v>2284.498</v>
      </c>
      <c r="BK158" s="100">
        <v>2738.1979999999999</v>
      </c>
      <c r="BL158" s="100">
        <v>191.79300000000001</v>
      </c>
      <c r="BM158" s="100">
        <v>1106.329</v>
      </c>
      <c r="BN158" s="100">
        <v>992.42899999999997</v>
      </c>
      <c r="BO158" s="100">
        <v>918.98099999999999</v>
      </c>
      <c r="BP158" s="100">
        <v>1470.4939999999999</v>
      </c>
      <c r="BQ158" s="100">
        <v>1234.079</v>
      </c>
      <c r="BR158" s="101"/>
      <c r="BS158" s="101"/>
    </row>
    <row r="159" spans="1:71" x14ac:dyDescent="0.2">
      <c r="A159" s="33" t="s">
        <v>121</v>
      </c>
      <c r="B159" s="26">
        <v>43227.772129629629</v>
      </c>
      <c r="C159" s="86" t="s">
        <v>9</v>
      </c>
      <c r="D159" s="28">
        <v>749.30700000000002</v>
      </c>
      <c r="E159" s="28">
        <v>702.72</v>
      </c>
      <c r="F159" s="28">
        <v>633.81799999999998</v>
      </c>
      <c r="G159" s="29">
        <v>0.18221161279736453</v>
      </c>
      <c r="H159" s="29">
        <v>6.6295252732240462E-2</v>
      </c>
      <c r="I159" s="86" t="s">
        <v>9</v>
      </c>
      <c r="J159" s="28">
        <v>122.26</v>
      </c>
      <c r="K159" s="28">
        <v>92.682000000000016</v>
      </c>
      <c r="L159" s="28">
        <v>98.866</v>
      </c>
      <c r="M159" s="29">
        <v>0.23662330831630696</v>
      </c>
      <c r="N159" s="29">
        <v>0.31913424397401857</v>
      </c>
      <c r="O159" s="27" t="s">
        <v>9</v>
      </c>
      <c r="P159" s="88">
        <v>9.99</v>
      </c>
      <c r="Q159" s="89">
        <v>-54.76400000000001</v>
      </c>
      <c r="R159" s="89">
        <v>-11.775</v>
      </c>
      <c r="S159" s="29" t="s">
        <v>237</v>
      </c>
      <c r="T159" s="29" t="s">
        <v>237</v>
      </c>
      <c r="U159" s="102"/>
      <c r="V159" s="103"/>
      <c r="W159" s="89"/>
      <c r="X159" s="105"/>
      <c r="Y159" s="100">
        <v>3482.5427614799996</v>
      </c>
      <c r="Z159" s="100">
        <v>2576.076</v>
      </c>
      <c r="AA159" s="100">
        <v>2160.0720000000001</v>
      </c>
      <c r="AB159" s="100">
        <v>0</v>
      </c>
      <c r="AC159" s="100">
        <v>0</v>
      </c>
      <c r="AD159" s="100">
        <v>405.48700000000002</v>
      </c>
      <c r="AE159" s="100">
        <v>306.31299999999999</v>
      </c>
      <c r="AF159" s="100">
        <v>100.297</v>
      </c>
      <c r="AG159" s="100">
        <v>0</v>
      </c>
      <c r="AH159" s="100">
        <v>0</v>
      </c>
      <c r="AI159" s="100">
        <v>124.67</v>
      </c>
      <c r="AJ159" s="100">
        <v>138.036</v>
      </c>
      <c r="AK159" s="100">
        <v>190.339</v>
      </c>
      <c r="AL159" s="100">
        <v>179.70599999999999</v>
      </c>
      <c r="AM159" s="100">
        <v>57.625999999999998</v>
      </c>
      <c r="AN159" s="100">
        <v>0</v>
      </c>
      <c r="AO159" s="100">
        <v>0</v>
      </c>
      <c r="AP159" s="100">
        <v>45.945</v>
      </c>
      <c r="AQ159" s="100">
        <v>78.343000000000004</v>
      </c>
      <c r="AR159" s="100">
        <v>365.43900000000002</v>
      </c>
      <c r="AS159" s="100">
        <v>333.03699999999998</v>
      </c>
      <c r="AT159" s="100">
        <v>0</v>
      </c>
      <c r="AU159" s="100">
        <v>0</v>
      </c>
      <c r="AV159" s="100">
        <v>104.593</v>
      </c>
      <c r="AW159" s="100">
        <v>0</v>
      </c>
      <c r="AX159" s="100">
        <v>0</v>
      </c>
      <c r="AY159" s="100">
        <v>-122.77200000000001</v>
      </c>
      <c r="AZ159" s="100">
        <v>-44.523000000000003</v>
      </c>
      <c r="BA159" s="100">
        <v>0</v>
      </c>
      <c r="BB159" s="100">
        <v>0</v>
      </c>
      <c r="BC159" s="100">
        <v>-16.210999999999999</v>
      </c>
      <c r="BD159" s="100">
        <v>0</v>
      </c>
      <c r="BE159" s="100">
        <v>0</v>
      </c>
      <c r="BF159" s="100">
        <v>1259.2090000000001</v>
      </c>
      <c r="BG159" s="100">
        <v>0</v>
      </c>
      <c r="BH159" s="100">
        <v>0</v>
      </c>
      <c r="BI159" s="100">
        <v>1028.5940000000001</v>
      </c>
      <c r="BJ159" s="100">
        <v>1381.402</v>
      </c>
      <c r="BK159" s="100">
        <v>929.125</v>
      </c>
      <c r="BL159" s="100">
        <v>175.08600000000001</v>
      </c>
      <c r="BM159" s="100">
        <v>0</v>
      </c>
      <c r="BN159" s="100">
        <v>0</v>
      </c>
      <c r="BO159" s="100">
        <v>79.418999999999997</v>
      </c>
      <c r="BP159" s="100">
        <v>16.297999999999998</v>
      </c>
      <c r="BQ159" s="100">
        <v>614.05200000000002</v>
      </c>
      <c r="BR159" s="98"/>
      <c r="BS159" s="101"/>
    </row>
    <row r="160" spans="1:71" x14ac:dyDescent="0.2">
      <c r="A160" s="33" t="s">
        <v>67</v>
      </c>
      <c r="B160" s="26">
        <v>43227.876585648148</v>
      </c>
      <c r="C160" s="86">
        <v>2774.6911299153739</v>
      </c>
      <c r="D160" s="28">
        <v>2764.1210000000001</v>
      </c>
      <c r="E160" s="28">
        <v>2758.3339999999989</v>
      </c>
      <c r="F160" s="28">
        <v>2425.6970000000001</v>
      </c>
      <c r="G160" s="29">
        <v>0.13951618854292192</v>
      </c>
      <c r="H160" s="29">
        <v>2.0980055352257665E-3</v>
      </c>
      <c r="I160" s="86">
        <v>338.94573162656741</v>
      </c>
      <c r="J160" s="28">
        <v>286.62599999999998</v>
      </c>
      <c r="K160" s="28">
        <v>353.15599999999995</v>
      </c>
      <c r="L160" s="28">
        <v>271.42599999999999</v>
      </c>
      <c r="M160" s="29">
        <v>5.6000530531341797E-2</v>
      </c>
      <c r="N160" s="29">
        <v>-0.18838700177825096</v>
      </c>
      <c r="O160" s="27">
        <v>-139.11962161518829</v>
      </c>
      <c r="P160" s="88">
        <v>-106.19</v>
      </c>
      <c r="Q160" s="89">
        <v>-194.45000000000002</v>
      </c>
      <c r="R160" s="89">
        <v>-84.912000000000006</v>
      </c>
      <c r="S160" s="29" t="s">
        <v>237</v>
      </c>
      <c r="T160" s="29" t="s">
        <v>237</v>
      </c>
      <c r="U160" s="102"/>
      <c r="V160" s="103"/>
      <c r="W160" s="89"/>
      <c r="X160" s="105"/>
      <c r="Y160" s="100">
        <v>14518.421048759999</v>
      </c>
      <c r="Z160" s="100">
        <v>12946.918</v>
      </c>
      <c r="AA160" s="100">
        <v>10420.257</v>
      </c>
      <c r="AB160" s="100">
        <v>3756.5070000000001</v>
      </c>
      <c r="AC160" s="100">
        <v>4006.38</v>
      </c>
      <c r="AD160" s="100">
        <v>5040.4179999999997</v>
      </c>
      <c r="AE160" s="100">
        <v>4090.6149999999998</v>
      </c>
      <c r="AF160" s="100">
        <v>869.57799999999997</v>
      </c>
      <c r="AG160" s="100">
        <v>1484.5060000000001</v>
      </c>
      <c r="AH160" s="100">
        <v>1597.079</v>
      </c>
      <c r="AI160" s="100">
        <v>1089.2550000000001</v>
      </c>
      <c r="AJ160" s="100">
        <v>1003.273</v>
      </c>
      <c r="AK160" s="100">
        <v>1169.028</v>
      </c>
      <c r="AL160" s="100">
        <v>855.625</v>
      </c>
      <c r="AM160" s="100">
        <v>40.341999999999999</v>
      </c>
      <c r="AN160" s="100">
        <v>444.89800000000002</v>
      </c>
      <c r="AO160" s="100">
        <v>570.09</v>
      </c>
      <c r="AP160" s="100">
        <v>113.69799999999999</v>
      </c>
      <c r="AQ160" s="100">
        <v>48.564</v>
      </c>
      <c r="AR160" s="100">
        <v>2101.0070000000001</v>
      </c>
      <c r="AS160" s="100">
        <v>1646.2950000000001</v>
      </c>
      <c r="AT160" s="100">
        <v>621.50099999999998</v>
      </c>
      <c r="AU160" s="100">
        <v>639.73900000000003</v>
      </c>
      <c r="AV160" s="100">
        <v>149.65700000000001</v>
      </c>
      <c r="AW160" s="100">
        <v>676.93399999999997</v>
      </c>
      <c r="AX160" s="100">
        <v>799.49099999999999</v>
      </c>
      <c r="AY160" s="100">
        <v>149.41999999999999</v>
      </c>
      <c r="AZ160" s="100">
        <v>-70.795000000000002</v>
      </c>
      <c r="BA160" s="100">
        <v>171.881</v>
      </c>
      <c r="BB160" s="100">
        <v>132.07900000000001</v>
      </c>
      <c r="BC160" s="100">
        <v>-435.03800000000001</v>
      </c>
      <c r="BD160" s="100">
        <v>175.07400000000001</v>
      </c>
      <c r="BE160" s="100">
        <v>253.708</v>
      </c>
      <c r="BF160" s="100">
        <v>3426.973</v>
      </c>
      <c r="BG160" s="100">
        <v>3741.7040000000002</v>
      </c>
      <c r="BH160" s="100">
        <v>3645.1239999999998</v>
      </c>
      <c r="BI160" s="100">
        <v>3059.8110000000001</v>
      </c>
      <c r="BJ160" s="100">
        <v>3011.28</v>
      </c>
      <c r="BK160" s="100">
        <v>4061.625</v>
      </c>
      <c r="BL160" s="100">
        <v>9262.5010000000002</v>
      </c>
      <c r="BM160" s="100">
        <v>9728.9920000000002</v>
      </c>
      <c r="BN160" s="100">
        <v>9287.3449999999993</v>
      </c>
      <c r="BO160" s="100">
        <v>9620.5830000000005</v>
      </c>
      <c r="BP160" s="100">
        <v>9972.973</v>
      </c>
      <c r="BQ160" s="100">
        <v>11076.739</v>
      </c>
      <c r="BR160" s="98"/>
      <c r="BS160" s="101"/>
    </row>
    <row r="161" spans="1:71" x14ac:dyDescent="0.2">
      <c r="A161" s="33" t="s">
        <v>309</v>
      </c>
      <c r="B161" s="26">
        <v>43227.906967592593</v>
      </c>
      <c r="C161" s="86" t="s">
        <v>9</v>
      </c>
      <c r="D161" s="28">
        <v>109.481728</v>
      </c>
      <c r="E161" s="28">
        <v>136.36884199999997</v>
      </c>
      <c r="F161" s="28">
        <v>115.382706</v>
      </c>
      <c r="G161" s="29">
        <v>-5.1142655641998824E-2</v>
      </c>
      <c r="H161" s="29">
        <v>-0.19716464263882194</v>
      </c>
      <c r="I161" s="86" t="s">
        <v>9</v>
      </c>
      <c r="J161" s="28">
        <v>6.1231590000000002</v>
      </c>
      <c r="K161" s="28">
        <v>30.623035999999999</v>
      </c>
      <c r="L161" s="28">
        <v>10.338915</v>
      </c>
      <c r="M161" s="29">
        <v>-0.40775613301782632</v>
      </c>
      <c r="N161" s="29">
        <v>-0.80004729119607865</v>
      </c>
      <c r="O161" s="27" t="s">
        <v>9</v>
      </c>
      <c r="P161" s="88">
        <v>-4.9596660000000004</v>
      </c>
      <c r="Q161" s="89">
        <v>-147.57278700000001</v>
      </c>
      <c r="R161" s="89">
        <v>-19.504875999999999</v>
      </c>
      <c r="S161" s="29" t="s">
        <v>237</v>
      </c>
      <c r="T161" s="29" t="s">
        <v>237</v>
      </c>
      <c r="U161" s="102"/>
      <c r="V161" s="103"/>
      <c r="W161" s="89"/>
      <c r="X161" s="105"/>
      <c r="Y161" s="100">
        <v>734.16</v>
      </c>
      <c r="Z161" s="100">
        <v>538.24126999999999</v>
      </c>
      <c r="AA161" s="100">
        <v>544.427099</v>
      </c>
      <c r="AB161" s="100">
        <v>159.015592</v>
      </c>
      <c r="AC161" s="100">
        <v>127.47413</v>
      </c>
      <c r="AD161" s="100">
        <v>226.15890300000001</v>
      </c>
      <c r="AE161" s="100">
        <v>226.58643599999999</v>
      </c>
      <c r="AF161" s="100">
        <v>41.615361</v>
      </c>
      <c r="AG161" s="100">
        <v>61.783563999999998</v>
      </c>
      <c r="AH161" s="100">
        <v>51.658042000000002</v>
      </c>
      <c r="AI161" s="100">
        <v>60.481358999999998</v>
      </c>
      <c r="AJ161" s="100">
        <v>41.63655</v>
      </c>
      <c r="AK161" s="100">
        <v>20.990169999999999</v>
      </c>
      <c r="AL161" s="100">
        <v>19.714887000000001</v>
      </c>
      <c r="AM161" s="100">
        <v>1.48064</v>
      </c>
      <c r="AN161" s="100">
        <v>4.8092170000000003</v>
      </c>
      <c r="AO161" s="100">
        <v>-1.1613910000000001</v>
      </c>
      <c r="AP161" s="100">
        <v>23.470027999999999</v>
      </c>
      <c r="AQ161" s="100">
        <v>0.823492</v>
      </c>
      <c r="AR161" s="100">
        <v>53.153776000000001</v>
      </c>
      <c r="AS161" s="100">
        <v>66.642882</v>
      </c>
      <c r="AT161" s="100">
        <v>23.807058999999999</v>
      </c>
      <c r="AU161" s="100">
        <v>7.5854429999999997</v>
      </c>
      <c r="AV161" s="100">
        <v>23.351766999999999</v>
      </c>
      <c r="AW161" s="100">
        <v>5.987266</v>
      </c>
      <c r="AX161" s="100">
        <v>6.2045589999999997</v>
      </c>
      <c r="AY161" s="100">
        <v>-264.50537800000001</v>
      </c>
      <c r="AZ161" s="100">
        <v>-72.463831999999996</v>
      </c>
      <c r="BA161" s="100">
        <v>-29.434802999999999</v>
      </c>
      <c r="BB161" s="100">
        <v>-6.4569099999999997</v>
      </c>
      <c r="BC161" s="100">
        <v>-32.802604000000002</v>
      </c>
      <c r="BD161" s="100">
        <v>-48.054138999999999</v>
      </c>
      <c r="BE161" s="100">
        <v>-49.373576</v>
      </c>
      <c r="BF161" s="100">
        <v>263.307412</v>
      </c>
      <c r="BG161" s="100">
        <v>272.230704</v>
      </c>
      <c r="BH161" s="100">
        <v>279.95561600000002</v>
      </c>
      <c r="BI161" s="100">
        <v>258.61814199999998</v>
      </c>
      <c r="BJ161" s="100">
        <v>196.15329800000001</v>
      </c>
      <c r="BK161" s="100">
        <v>217.285584</v>
      </c>
      <c r="BL161" s="100">
        <v>411.479219</v>
      </c>
      <c r="BM161" s="100">
        <v>411.68475899999999</v>
      </c>
      <c r="BN161" s="100">
        <v>351.94901199999998</v>
      </c>
      <c r="BO161" s="100">
        <v>306.10407800000002</v>
      </c>
      <c r="BP161" s="100">
        <v>302.06663500000002</v>
      </c>
      <c r="BQ161" s="100">
        <v>297.64120200000002</v>
      </c>
      <c r="BR161" s="98"/>
      <c r="BS161" s="101"/>
    </row>
    <row r="162" spans="1:71" x14ac:dyDescent="0.2">
      <c r="A162" s="33" t="s">
        <v>310</v>
      </c>
      <c r="B162" s="26">
        <v>43227.953888888886</v>
      </c>
      <c r="C162" s="86" t="s">
        <v>9</v>
      </c>
      <c r="D162" s="28">
        <v>281.27172300000001</v>
      </c>
      <c r="E162" s="28">
        <v>370.38045399999999</v>
      </c>
      <c r="F162" s="28">
        <v>164.12902</v>
      </c>
      <c r="G162" s="29">
        <v>0.71372328306109423</v>
      </c>
      <c r="H162" s="29">
        <v>-0.24058702352581485</v>
      </c>
      <c r="I162" s="86" t="s">
        <v>9</v>
      </c>
      <c r="J162" s="28">
        <v>23.734048999999999</v>
      </c>
      <c r="K162" s="28">
        <v>15.953388</v>
      </c>
      <c r="L162" s="28">
        <v>7.3765840000000003</v>
      </c>
      <c r="M162" s="29">
        <v>2.2174850852372856</v>
      </c>
      <c r="N162" s="29">
        <v>0.48771213989153894</v>
      </c>
      <c r="O162" s="27" t="s">
        <v>9</v>
      </c>
      <c r="P162" s="88">
        <v>-16.115368</v>
      </c>
      <c r="Q162" s="89">
        <v>-16.347833000000001</v>
      </c>
      <c r="R162" s="89">
        <v>-14.548114999999999</v>
      </c>
      <c r="S162" s="29" t="s">
        <v>237</v>
      </c>
      <c r="T162" s="29" t="s">
        <v>237</v>
      </c>
      <c r="U162" s="102"/>
      <c r="V162" s="103"/>
      <c r="W162" s="89"/>
      <c r="X162" s="105"/>
      <c r="Y162" s="100">
        <v>873.6</v>
      </c>
      <c r="Z162" s="100">
        <v>963.12646199999995</v>
      </c>
      <c r="AA162" s="100">
        <v>829.81133299999999</v>
      </c>
      <c r="AB162" s="100">
        <v>186.88359299999999</v>
      </c>
      <c r="AC162" s="100">
        <v>241.733395</v>
      </c>
      <c r="AD162" s="100">
        <v>124.96454199999999</v>
      </c>
      <c r="AE162" s="100">
        <v>108.101277</v>
      </c>
      <c r="AF162" s="100">
        <v>26.638401000000002</v>
      </c>
      <c r="AG162" s="100">
        <v>24.332187000000001</v>
      </c>
      <c r="AH162" s="100">
        <v>28.521104999999999</v>
      </c>
      <c r="AI162" s="100">
        <v>45.472848999999997</v>
      </c>
      <c r="AJ162" s="100">
        <v>46.616228999999997</v>
      </c>
      <c r="AK162" s="100">
        <v>12.636486</v>
      </c>
      <c r="AL162" s="100">
        <v>8.2486730000000001</v>
      </c>
      <c r="AM162" s="100">
        <v>1.5016700000000001</v>
      </c>
      <c r="AN162" s="100">
        <v>-1.0948070000000001</v>
      </c>
      <c r="AO162" s="100">
        <v>2.5354559999999999</v>
      </c>
      <c r="AP162" s="100">
        <v>9.6941670000000002</v>
      </c>
      <c r="AQ162" s="100">
        <v>16.940221999999999</v>
      </c>
      <c r="AR162" s="100">
        <v>36.669941999999999</v>
      </c>
      <c r="AS162" s="100">
        <v>31.191462999999999</v>
      </c>
      <c r="AT162" s="100">
        <v>10.306979999999999</v>
      </c>
      <c r="AU162" s="100">
        <v>8.4527760000000001</v>
      </c>
      <c r="AV162" s="100">
        <v>-0.23556199999999999</v>
      </c>
      <c r="AW162" s="100">
        <v>4.8418289999999997</v>
      </c>
      <c r="AX162" s="100">
        <v>8.4981410000000004</v>
      </c>
      <c r="AY162" s="100">
        <v>-48.388364000000003</v>
      </c>
      <c r="AZ162" s="100">
        <v>-46.336646999999999</v>
      </c>
      <c r="BA162" s="100">
        <v>-7.9058390000000003</v>
      </c>
      <c r="BB162" s="100">
        <v>-11.032722</v>
      </c>
      <c r="BC162" s="100">
        <v>-25.272566999999999</v>
      </c>
      <c r="BD162" s="100">
        <v>-4.4901010000000001</v>
      </c>
      <c r="BE162" s="100">
        <v>-13.002314999999999</v>
      </c>
      <c r="BF162" s="100">
        <v>250.36676299999999</v>
      </c>
      <c r="BG162" s="100">
        <v>304.98777699999999</v>
      </c>
      <c r="BH162" s="100">
        <v>302.20321000000001</v>
      </c>
      <c r="BI162" s="100">
        <v>344.49091700000002</v>
      </c>
      <c r="BJ162" s="100">
        <v>334.28190899999998</v>
      </c>
      <c r="BK162" s="100">
        <v>307.32691399999999</v>
      </c>
      <c r="BL162" s="100">
        <v>262.46457099999998</v>
      </c>
      <c r="BM162" s="100">
        <v>247.99832699999999</v>
      </c>
      <c r="BN162" s="100">
        <v>240.10312099999999</v>
      </c>
      <c r="BO162" s="100">
        <v>227.10080600000001</v>
      </c>
      <c r="BP162" s="100">
        <v>628.12601800000004</v>
      </c>
      <c r="BQ162" s="100">
        <v>612.01065000000006</v>
      </c>
      <c r="BR162" s="98"/>
      <c r="BS162" s="101"/>
    </row>
    <row r="163" spans="1:71" x14ac:dyDescent="0.2">
      <c r="A163" s="33" t="s">
        <v>47</v>
      </c>
      <c r="B163" s="26">
        <v>43228.252800925926</v>
      </c>
      <c r="C163" s="27" t="s">
        <v>9</v>
      </c>
      <c r="D163" s="104">
        <v>11322</v>
      </c>
      <c r="E163" s="104">
        <v>11429</v>
      </c>
      <c r="F163" s="104">
        <v>9100</v>
      </c>
      <c r="G163" s="29">
        <v>0.15428122688878054</v>
      </c>
      <c r="H163" s="29">
        <v>-0.11248855171810213</v>
      </c>
      <c r="I163" s="86" t="s">
        <v>146</v>
      </c>
      <c r="J163" s="28">
        <v>2536.2350000000001</v>
      </c>
      <c r="K163" s="28">
        <v>2425.7609999999995</v>
      </c>
      <c r="L163" s="28">
        <v>2128.5129999999999</v>
      </c>
      <c r="M163" s="29">
        <v>0.19155250637416832</v>
      </c>
      <c r="N163" s="29">
        <v>4.554199692385219E-2</v>
      </c>
      <c r="O163" s="27">
        <v>847.4</v>
      </c>
      <c r="P163" s="88">
        <v>1066.3879999999999</v>
      </c>
      <c r="Q163" s="89">
        <v>1140.9939999999997</v>
      </c>
      <c r="R163" s="89">
        <v>669.40200000000004</v>
      </c>
      <c r="S163" s="29">
        <v>0.59304573335603994</v>
      </c>
      <c r="T163" s="29">
        <v>-6.5386846907170226E-2</v>
      </c>
      <c r="U163" s="102"/>
      <c r="V163" s="103"/>
      <c r="W163" s="89"/>
      <c r="X163" s="105"/>
      <c r="Y163" s="100">
        <v>20159.190838280003</v>
      </c>
      <c r="Z163" s="100">
        <v>41136.264999999999</v>
      </c>
      <c r="AA163" s="100">
        <v>34986.052000000003</v>
      </c>
      <c r="AB163" s="100">
        <v>10072.964</v>
      </c>
      <c r="AC163" s="100">
        <v>10534.307000000001</v>
      </c>
      <c r="AD163" s="100">
        <v>15528.871999999999</v>
      </c>
      <c r="AE163" s="100">
        <v>13009.726000000001</v>
      </c>
      <c r="AF163" s="100">
        <v>3633.7640000000001</v>
      </c>
      <c r="AG163" s="100">
        <v>3830.2779999999998</v>
      </c>
      <c r="AH163" s="100">
        <v>3904.74</v>
      </c>
      <c r="AI163" s="100">
        <v>4160.09</v>
      </c>
      <c r="AJ163" s="100">
        <v>4291.5540000000001</v>
      </c>
      <c r="AK163" s="100">
        <v>8440.9809999999998</v>
      </c>
      <c r="AL163" s="100">
        <v>6354.73</v>
      </c>
      <c r="AM163" s="100">
        <v>1972.288</v>
      </c>
      <c r="AN163" s="100">
        <v>2130.13</v>
      </c>
      <c r="AO163" s="100">
        <v>2156.0639999999999</v>
      </c>
      <c r="AP163" s="100">
        <v>2182.4989999999998</v>
      </c>
      <c r="AQ163" s="100">
        <v>2343.7959999999998</v>
      </c>
      <c r="AR163" s="100">
        <v>9162.3729999999996</v>
      </c>
      <c r="AS163" s="100">
        <v>6929.674</v>
      </c>
      <c r="AT163" s="100">
        <v>1807.6880000000001</v>
      </c>
      <c r="AU163" s="100">
        <v>1738.0730000000001</v>
      </c>
      <c r="AV163" s="100">
        <v>1858.9559999999999</v>
      </c>
      <c r="AW163" s="100">
        <v>2287.9749999999999</v>
      </c>
      <c r="AX163" s="100">
        <v>2320.1239999999998</v>
      </c>
      <c r="AY163" s="100">
        <v>3481.0859999999998</v>
      </c>
      <c r="AZ163" s="100">
        <v>2660.1309999999999</v>
      </c>
      <c r="BA163" s="100">
        <v>712.13099999999997</v>
      </c>
      <c r="BB163" s="100">
        <v>537.25400000000002</v>
      </c>
      <c r="BC163" s="100">
        <v>770.23199999999997</v>
      </c>
      <c r="BD163" s="100">
        <v>790.16800000000001</v>
      </c>
      <c r="BE163" s="100">
        <v>880.52200000000005</v>
      </c>
      <c r="BF163" s="100">
        <v>32485.989000000001</v>
      </c>
      <c r="BG163" s="100">
        <v>35631.506999999998</v>
      </c>
      <c r="BH163" s="100">
        <v>32989.851999999999</v>
      </c>
      <c r="BI163" s="100">
        <v>35824.997000000003</v>
      </c>
      <c r="BJ163" s="100">
        <v>31906.368999999999</v>
      </c>
      <c r="BK163" s="100">
        <v>34116.540999999997</v>
      </c>
      <c r="BL163" s="100">
        <v>23146.296999999999</v>
      </c>
      <c r="BM163" s="100">
        <v>23633.826000000001</v>
      </c>
      <c r="BN163" s="100">
        <v>24564.345000000001</v>
      </c>
      <c r="BO163" s="100">
        <v>25412.116000000002</v>
      </c>
      <c r="BP163" s="100">
        <v>26591.788</v>
      </c>
      <c r="BQ163" s="100">
        <v>27048.81</v>
      </c>
      <c r="BR163" s="98"/>
      <c r="BS163" s="101"/>
    </row>
    <row r="164" spans="1:71" x14ac:dyDescent="0.2">
      <c r="A164" s="33" t="s">
        <v>313</v>
      </c>
      <c r="B164" s="26">
        <v>43228.757164351853</v>
      </c>
      <c r="C164" s="86" t="s">
        <v>9</v>
      </c>
      <c r="D164" s="28">
        <v>42.999391000000003</v>
      </c>
      <c r="E164" s="28">
        <v>39.973996999999997</v>
      </c>
      <c r="F164" s="28">
        <v>32.965618999999997</v>
      </c>
      <c r="G164" s="29">
        <v>0.30437080523196025</v>
      </c>
      <c r="H164" s="29">
        <v>7.5684050309004824E-2</v>
      </c>
      <c r="I164" s="86" t="s">
        <v>9</v>
      </c>
      <c r="J164" s="28">
        <v>14.717923000000001</v>
      </c>
      <c r="K164" s="28">
        <v>11.611160000000002</v>
      </c>
      <c r="L164" s="28">
        <v>10.426272000000001</v>
      </c>
      <c r="M164" s="29">
        <v>0.41161893723854504</v>
      </c>
      <c r="N164" s="29">
        <v>0.26756697866535295</v>
      </c>
      <c r="O164" s="27" t="s">
        <v>9</v>
      </c>
      <c r="P164" s="88">
        <v>5.1399290000000004</v>
      </c>
      <c r="Q164" s="89">
        <v>4.1150610000000007</v>
      </c>
      <c r="R164" s="89">
        <v>3.8989129999999999</v>
      </c>
      <c r="S164" s="29">
        <v>0.31829794611985451</v>
      </c>
      <c r="T164" s="29">
        <v>0.24905293019957653</v>
      </c>
      <c r="U164" s="101"/>
      <c r="V164" s="101"/>
      <c r="W164" s="78"/>
      <c r="X164" s="79">
        <v>80.099999999999994</v>
      </c>
      <c r="Y164" s="100">
        <v>79.2</v>
      </c>
      <c r="Z164" s="100">
        <v>144.445258</v>
      </c>
      <c r="AA164" s="100">
        <v>81.757103999999998</v>
      </c>
      <c r="AB164" s="100">
        <v>36.739097000000001</v>
      </c>
      <c r="AC164" s="100">
        <v>34.766545000000001</v>
      </c>
      <c r="AD164" s="100">
        <v>42.676183999999999</v>
      </c>
      <c r="AE164" s="100">
        <v>20.255357</v>
      </c>
      <c r="AF164" s="100">
        <v>10.628859</v>
      </c>
      <c r="AG164" s="100">
        <v>9.8434039999999996</v>
      </c>
      <c r="AH164" s="100">
        <v>10.241868999999999</v>
      </c>
      <c r="AI164" s="100">
        <v>11.962052999999999</v>
      </c>
      <c r="AJ164" s="100">
        <v>15.428452999999999</v>
      </c>
      <c r="AK164" s="100">
        <v>35.628228</v>
      </c>
      <c r="AL164" s="100">
        <v>13.632018</v>
      </c>
      <c r="AM164" s="100">
        <v>8.837529</v>
      </c>
      <c r="AN164" s="100">
        <v>8.1412080000000007</v>
      </c>
      <c r="AO164" s="100">
        <v>8.6507620000000003</v>
      </c>
      <c r="AP164" s="100">
        <v>9.9987300000000001</v>
      </c>
      <c r="AQ164" s="100">
        <v>13.063122</v>
      </c>
      <c r="AR164" s="100">
        <v>41.934609000000002</v>
      </c>
      <c r="AS164" s="100">
        <v>18.095531999999999</v>
      </c>
      <c r="AT164" s="100">
        <v>3.8942929999999998</v>
      </c>
      <c r="AU164" s="100">
        <v>4.409891</v>
      </c>
      <c r="AV164" s="100">
        <v>5.1069399999999998</v>
      </c>
      <c r="AW164" s="100">
        <v>9.7979649999999996</v>
      </c>
      <c r="AX164" s="100">
        <v>10.099212</v>
      </c>
      <c r="AY164" s="100">
        <v>15.136321000000001</v>
      </c>
      <c r="AZ164" s="100">
        <v>3.472356</v>
      </c>
      <c r="BA164" s="100">
        <v>2.0280840000000002</v>
      </c>
      <c r="BB164" s="100">
        <v>0.87934500000000004</v>
      </c>
      <c r="BC164" s="100">
        <v>-2.331445</v>
      </c>
      <c r="BD164" s="100">
        <v>3.7315450000000001</v>
      </c>
      <c r="BE164" s="100">
        <v>3.3908019999999999</v>
      </c>
      <c r="BF164" s="100">
        <v>73.438871000000006</v>
      </c>
      <c r="BG164" s="100">
        <v>76.729834999999994</v>
      </c>
      <c r="BH164" s="100">
        <v>73.371993000000003</v>
      </c>
      <c r="BI164" s="100">
        <v>75.062691000000001</v>
      </c>
      <c r="BJ164" s="100">
        <v>78.773048000000003</v>
      </c>
      <c r="BK164" s="100">
        <v>89.765638999999993</v>
      </c>
      <c r="BL164" s="100">
        <v>87.213222999999999</v>
      </c>
      <c r="BM164" s="100">
        <v>87.570609000000005</v>
      </c>
      <c r="BN164" s="100">
        <v>90.335780999999997</v>
      </c>
      <c r="BO164" s="100">
        <v>93.119101999999998</v>
      </c>
      <c r="BP164" s="100">
        <v>96.186352999999997</v>
      </c>
      <c r="BQ164" s="98">
        <v>101.234624</v>
      </c>
      <c r="BR164" s="101"/>
      <c r="BS164" s="101"/>
    </row>
    <row r="165" spans="1:71" x14ac:dyDescent="0.2">
      <c r="A165" s="33" t="s">
        <v>112</v>
      </c>
      <c r="B165" s="26">
        <v>43228.760127314818</v>
      </c>
      <c r="C165" s="86" t="s">
        <v>9</v>
      </c>
      <c r="D165" s="28">
        <v>3006.1419999999998</v>
      </c>
      <c r="E165" s="28">
        <v>3866.4570000000003</v>
      </c>
      <c r="F165" s="28">
        <v>2382.8739999999998</v>
      </c>
      <c r="G165" s="29">
        <v>0.26156145897768823</v>
      </c>
      <c r="H165" s="29">
        <v>-0.22250732388851091</v>
      </c>
      <c r="I165" s="86" t="s">
        <v>9</v>
      </c>
      <c r="J165" s="28">
        <v>311.93299999999999</v>
      </c>
      <c r="K165" s="28">
        <v>280.55399999999997</v>
      </c>
      <c r="L165" s="28">
        <v>181.35599999999999</v>
      </c>
      <c r="M165" s="29">
        <v>0.72000374953130852</v>
      </c>
      <c r="N165" s="29">
        <v>0.11184656073340604</v>
      </c>
      <c r="O165" s="27" t="s">
        <v>9</v>
      </c>
      <c r="P165" s="88">
        <v>-29.895</v>
      </c>
      <c r="Q165" s="89">
        <v>-20.06600000000001</v>
      </c>
      <c r="R165" s="89">
        <v>38.374000000000002</v>
      </c>
      <c r="S165" s="29" t="s">
        <v>237</v>
      </c>
      <c r="T165" s="29" t="s">
        <v>237</v>
      </c>
      <c r="U165" s="101"/>
      <c r="V165" s="101"/>
      <c r="W165" s="78"/>
      <c r="X165" s="79">
        <v>2928.5332807499999</v>
      </c>
      <c r="Y165" s="100">
        <v>3009.0427867499998</v>
      </c>
      <c r="Z165" s="100">
        <v>12100.938</v>
      </c>
      <c r="AA165" s="100">
        <v>9540.4940000000006</v>
      </c>
      <c r="AB165" s="100">
        <v>2958.4250000000002</v>
      </c>
      <c r="AC165" s="100">
        <v>2893.1819999999998</v>
      </c>
      <c r="AD165" s="100">
        <v>2427.6869999999999</v>
      </c>
      <c r="AE165" s="100">
        <v>2114.473</v>
      </c>
      <c r="AF165" s="100">
        <v>478.053</v>
      </c>
      <c r="AG165" s="100">
        <v>621.74</v>
      </c>
      <c r="AH165" s="100">
        <v>561.45299999999997</v>
      </c>
      <c r="AI165" s="100">
        <v>766.44100000000003</v>
      </c>
      <c r="AJ165" s="100">
        <v>707.27700000000004</v>
      </c>
      <c r="AK165" s="100">
        <v>500.11099999999999</v>
      </c>
      <c r="AL165" s="100">
        <v>560.79999999999995</v>
      </c>
      <c r="AM165" s="100">
        <v>93.128</v>
      </c>
      <c r="AN165" s="100">
        <v>154.11099999999999</v>
      </c>
      <c r="AO165" s="100">
        <v>67.433000000000007</v>
      </c>
      <c r="AP165" s="100">
        <v>185.43899999999999</v>
      </c>
      <c r="AQ165" s="100">
        <v>206.34</v>
      </c>
      <c r="AR165" s="100">
        <v>866.92499999999995</v>
      </c>
      <c r="AS165" s="100">
        <v>882.15</v>
      </c>
      <c r="AT165" s="100">
        <v>200.19800000000001</v>
      </c>
      <c r="AU165" s="100">
        <v>148.88</v>
      </c>
      <c r="AV165" s="100">
        <v>286.62200000000001</v>
      </c>
      <c r="AW165" s="100">
        <v>243.32499999999999</v>
      </c>
      <c r="AX165" s="100">
        <v>161.69</v>
      </c>
      <c r="AY165" s="100">
        <v>55.107999999999997</v>
      </c>
      <c r="AZ165" s="100">
        <v>167.71899999999999</v>
      </c>
      <c r="BA165" s="100">
        <v>68.863</v>
      </c>
      <c r="BB165" s="100">
        <v>90</v>
      </c>
      <c r="BC165" s="100">
        <v>-98.67</v>
      </c>
      <c r="BD165" s="100">
        <v>93.918000000000006</v>
      </c>
      <c r="BE165" s="100">
        <v>-57.118000000000002</v>
      </c>
      <c r="BF165" s="100">
        <v>1829.566</v>
      </c>
      <c r="BG165" s="100">
        <v>2358.8560000000002</v>
      </c>
      <c r="BH165" s="100">
        <v>2203.4760000000001</v>
      </c>
      <c r="BI165" s="100">
        <v>2682.1239999999998</v>
      </c>
      <c r="BJ165" s="100">
        <v>2507.9549999999999</v>
      </c>
      <c r="BK165" s="100">
        <v>2907.442</v>
      </c>
      <c r="BL165" s="100">
        <v>1779.2360000000001</v>
      </c>
      <c r="BM165" s="100">
        <v>1812.443</v>
      </c>
      <c r="BN165" s="100">
        <v>1839.838</v>
      </c>
      <c r="BO165" s="100">
        <v>1803.117</v>
      </c>
      <c r="BP165" s="100">
        <v>2205.2689999999998</v>
      </c>
      <c r="BQ165" s="98">
        <v>2207.6930000000002</v>
      </c>
      <c r="BR165" s="101"/>
      <c r="BS165" s="101"/>
    </row>
    <row r="166" spans="1:71" x14ac:dyDescent="0.2">
      <c r="A166" s="33" t="s">
        <v>314</v>
      </c>
      <c r="B166" s="26">
        <v>43228.761504629627</v>
      </c>
      <c r="C166" s="86" t="s">
        <v>9</v>
      </c>
      <c r="D166" s="28">
        <v>3.9001350000000001</v>
      </c>
      <c r="E166" s="28">
        <v>14.717350999999999</v>
      </c>
      <c r="F166" s="28">
        <v>3.8645510000000001</v>
      </c>
      <c r="G166" s="29">
        <v>9.2077967142885075E-3</v>
      </c>
      <c r="H166" s="29">
        <v>-0.73499748697982392</v>
      </c>
      <c r="I166" s="86" t="s">
        <v>9</v>
      </c>
      <c r="J166" s="28">
        <v>-2.0515080000000001</v>
      </c>
      <c r="K166" s="28">
        <v>7.0265089999999999</v>
      </c>
      <c r="L166" s="28">
        <v>-3.1523000000000002E-2</v>
      </c>
      <c r="M166" s="29" t="s">
        <v>237</v>
      </c>
      <c r="N166" s="29" t="s">
        <v>237</v>
      </c>
      <c r="O166" s="27" t="s">
        <v>9</v>
      </c>
      <c r="P166" s="88">
        <v>-1.8200529999999999</v>
      </c>
      <c r="Q166" s="89">
        <v>6.6752819999999993</v>
      </c>
      <c r="R166" s="89">
        <v>0.51557200000000003</v>
      </c>
      <c r="S166" s="29" t="s">
        <v>237</v>
      </c>
      <c r="T166" s="29" t="s">
        <v>237</v>
      </c>
      <c r="U166" s="101"/>
      <c r="V166" s="101"/>
      <c r="W166" s="78"/>
      <c r="X166" s="79">
        <v>165.22938053999999</v>
      </c>
      <c r="Y166" s="100">
        <v>161.66225229</v>
      </c>
      <c r="Z166" s="100">
        <v>27.435039</v>
      </c>
      <c r="AA166" s="100">
        <v>27.236114000000001</v>
      </c>
      <c r="AB166" s="100">
        <v>4.998068</v>
      </c>
      <c r="AC166" s="100">
        <v>3.8550689999999999</v>
      </c>
      <c r="AD166" s="100">
        <v>22.161401999999999</v>
      </c>
      <c r="AE166" s="100">
        <v>22.522970000000001</v>
      </c>
      <c r="AF166" s="100">
        <v>2.4360279999999999</v>
      </c>
      <c r="AG166" s="100">
        <v>3.9153690000000001</v>
      </c>
      <c r="AH166" s="100">
        <v>3.3083999999999998</v>
      </c>
      <c r="AI166" s="100">
        <v>12.501605</v>
      </c>
      <c r="AJ166" s="100">
        <v>2.7314440000000002</v>
      </c>
      <c r="AK166" s="100">
        <v>7.1269340000000003</v>
      </c>
      <c r="AL166" s="100">
        <v>12.554357</v>
      </c>
      <c r="AM166" s="100">
        <v>-0.51820100000000002</v>
      </c>
      <c r="AN166" s="100">
        <v>1.0113540000000001</v>
      </c>
      <c r="AO166" s="100">
        <v>0.42342299999999999</v>
      </c>
      <c r="AP166" s="100">
        <v>6.2103580000000003</v>
      </c>
      <c r="AQ166" s="100">
        <v>-3.104441</v>
      </c>
      <c r="AR166" s="100">
        <v>9.6664870000000001</v>
      </c>
      <c r="AS166" s="100">
        <v>14.346232000000001</v>
      </c>
      <c r="AT166" s="100">
        <v>0.61280100000000004</v>
      </c>
      <c r="AU166" s="100">
        <v>2.6568640000000001</v>
      </c>
      <c r="AV166" s="100">
        <v>10.267599000000001</v>
      </c>
      <c r="AW166" s="100">
        <v>1.6655169999999999</v>
      </c>
      <c r="AX166" s="100">
        <v>1.005984</v>
      </c>
      <c r="AY166" s="100">
        <v>8.2304639999999996</v>
      </c>
      <c r="AZ166" s="100">
        <v>12.546506000000001</v>
      </c>
      <c r="BA166" s="100">
        <v>0.41781800000000002</v>
      </c>
      <c r="BB166" s="100">
        <v>2.1942029999999999</v>
      </c>
      <c r="BC166" s="100">
        <v>9.6358619999999995</v>
      </c>
      <c r="BD166" s="100">
        <v>0.24464</v>
      </c>
      <c r="BE166" s="100">
        <v>0.79496999999999995</v>
      </c>
      <c r="BF166" s="100">
        <v>0.54946600000000001</v>
      </c>
      <c r="BG166" s="100">
        <v>0.260075</v>
      </c>
      <c r="BH166" s="100">
        <v>-4.343464</v>
      </c>
      <c r="BI166" s="100">
        <v>-2.4462329999999999</v>
      </c>
      <c r="BJ166" s="100">
        <v>-0.54353099999999999</v>
      </c>
      <c r="BK166" s="100">
        <v>-3.2049820000000002</v>
      </c>
      <c r="BL166" s="100">
        <v>32.573222999999999</v>
      </c>
      <c r="BM166" s="100">
        <v>33.057459999999999</v>
      </c>
      <c r="BN166" s="100">
        <v>30.933807000000002</v>
      </c>
      <c r="BO166" s="100">
        <v>31.834336</v>
      </c>
      <c r="BP166" s="100">
        <v>38.431280000000001</v>
      </c>
      <c r="BQ166" s="98">
        <v>36.393411999999998</v>
      </c>
      <c r="BR166" s="101"/>
      <c r="BS166" s="101"/>
    </row>
    <row r="167" spans="1:71" x14ac:dyDescent="0.2">
      <c r="A167" s="33" t="s">
        <v>77</v>
      </c>
      <c r="B167" s="26">
        <v>43228.765289351853</v>
      </c>
      <c r="C167" s="86" t="s">
        <v>9</v>
      </c>
      <c r="D167" s="28">
        <v>193.08799999999999</v>
      </c>
      <c r="E167" s="28">
        <v>167.80500000000001</v>
      </c>
      <c r="F167" s="28">
        <v>154.77799999999999</v>
      </c>
      <c r="G167" s="29">
        <v>0.24751579681866942</v>
      </c>
      <c r="H167" s="29">
        <v>0.15066893119990454</v>
      </c>
      <c r="I167" s="86" t="s">
        <v>9</v>
      </c>
      <c r="J167" s="28">
        <v>30.568000000000001</v>
      </c>
      <c r="K167" s="28">
        <v>16.187000000000005</v>
      </c>
      <c r="L167" s="28">
        <v>21.16</v>
      </c>
      <c r="M167" s="29">
        <v>0.44461247637051038</v>
      </c>
      <c r="N167" s="29">
        <v>0.88842898622351218</v>
      </c>
      <c r="O167" s="27" t="s">
        <v>9</v>
      </c>
      <c r="P167" s="88">
        <v>51.57</v>
      </c>
      <c r="Q167" s="89">
        <v>-19.337999999999994</v>
      </c>
      <c r="R167" s="89">
        <v>36.006999999999998</v>
      </c>
      <c r="S167" s="29">
        <v>0.4322215124836839</v>
      </c>
      <c r="T167" s="29" t="s">
        <v>237</v>
      </c>
      <c r="U167" s="101"/>
      <c r="V167" s="101"/>
      <c r="W167" s="78"/>
      <c r="X167" s="79">
        <v>2556.0198</v>
      </c>
      <c r="Y167" s="100">
        <v>2576.5776000000001</v>
      </c>
      <c r="Z167" s="100">
        <v>597.90899999999999</v>
      </c>
      <c r="AA167" s="100">
        <v>530.13300000000004</v>
      </c>
      <c r="AB167" s="100">
        <v>136.202</v>
      </c>
      <c r="AC167" s="100">
        <v>139.124</v>
      </c>
      <c r="AD167" s="100">
        <v>234.43299999999999</v>
      </c>
      <c r="AE167" s="100">
        <v>194.023</v>
      </c>
      <c r="AF167" s="100">
        <v>59.738</v>
      </c>
      <c r="AG167" s="100">
        <v>52.24</v>
      </c>
      <c r="AH167" s="100">
        <v>58.561999999999998</v>
      </c>
      <c r="AI167" s="100">
        <v>63.691000000000003</v>
      </c>
      <c r="AJ167" s="100">
        <v>74.822000000000003</v>
      </c>
      <c r="AK167" s="100">
        <v>56.893999999999998</v>
      </c>
      <c r="AL167" s="100">
        <v>47.505000000000003</v>
      </c>
      <c r="AM167" s="100">
        <v>16.202999999999999</v>
      </c>
      <c r="AN167" s="100">
        <v>5.8289999999999997</v>
      </c>
      <c r="AO167" s="100">
        <v>20.591000000000001</v>
      </c>
      <c r="AP167" s="100">
        <v>13.927</v>
      </c>
      <c r="AQ167" s="100">
        <v>27.460999999999999</v>
      </c>
      <c r="AR167" s="100">
        <v>67.227000000000004</v>
      </c>
      <c r="AS167" s="100">
        <v>68.766000000000005</v>
      </c>
      <c r="AT167" s="100">
        <v>8.8670000000000009</v>
      </c>
      <c r="AU167" s="100">
        <v>9.1839999999999993</v>
      </c>
      <c r="AV167" s="100">
        <v>18.747</v>
      </c>
      <c r="AW167" s="100">
        <v>6.5629999999999997</v>
      </c>
      <c r="AX167" s="100">
        <v>23.317</v>
      </c>
      <c r="AY167" s="100">
        <v>146.095</v>
      </c>
      <c r="AZ167" s="100">
        <v>184.803</v>
      </c>
      <c r="BA167" s="100">
        <v>75.959999999999994</v>
      </c>
      <c r="BB167" s="100">
        <v>26.574999999999999</v>
      </c>
      <c r="BC167" s="100">
        <v>46.539000000000001</v>
      </c>
      <c r="BD167" s="100">
        <v>85.558999999999997</v>
      </c>
      <c r="BE167" s="100">
        <v>43.866999999999997</v>
      </c>
      <c r="BF167" s="100">
        <v>-425.48399999999998</v>
      </c>
      <c r="BG167" s="100">
        <v>-416.80599999999998</v>
      </c>
      <c r="BH167" s="100">
        <v>-416.23899999999998</v>
      </c>
      <c r="BI167" s="100">
        <v>-483.8</v>
      </c>
      <c r="BJ167" s="100">
        <v>-435.64100000000002</v>
      </c>
      <c r="BK167" s="100">
        <v>-473.08199999999999</v>
      </c>
      <c r="BL167" s="100">
        <v>3250.7550000000001</v>
      </c>
      <c r="BM167" s="100">
        <v>3291.1350000000002</v>
      </c>
      <c r="BN167" s="100">
        <v>3033.9769999999999</v>
      </c>
      <c r="BO167" s="100">
        <v>3083.5189999999998</v>
      </c>
      <c r="BP167" s="100">
        <v>3480.5880000000002</v>
      </c>
      <c r="BQ167" s="98">
        <v>3532.2049999999999</v>
      </c>
      <c r="BR167" s="101"/>
      <c r="BS167" s="101"/>
    </row>
    <row r="168" spans="1:71" x14ac:dyDescent="0.2">
      <c r="A168" s="33" t="s">
        <v>315</v>
      </c>
      <c r="B168" s="26">
        <v>43228.765925925924</v>
      </c>
      <c r="C168" s="86" t="s">
        <v>9</v>
      </c>
      <c r="D168" s="28">
        <v>66.323724999999996</v>
      </c>
      <c r="E168" s="28">
        <v>75.260025000000013</v>
      </c>
      <c r="F168" s="28">
        <v>50.670586999999998</v>
      </c>
      <c r="G168" s="29">
        <v>0.30891961050303207</v>
      </c>
      <c r="H168" s="29">
        <v>-0.11873899855866399</v>
      </c>
      <c r="I168" s="86" t="s">
        <v>9</v>
      </c>
      <c r="J168" s="28">
        <v>15.364281999999999</v>
      </c>
      <c r="K168" s="28">
        <v>20.046154999999999</v>
      </c>
      <c r="L168" s="28">
        <v>5.660787</v>
      </c>
      <c r="M168" s="29">
        <v>1.7141600629029141</v>
      </c>
      <c r="N168" s="29">
        <v>-0.23355466422363791</v>
      </c>
      <c r="O168" s="27" t="s">
        <v>9</v>
      </c>
      <c r="P168" s="88">
        <v>17.947741000000001</v>
      </c>
      <c r="Q168" s="89">
        <v>23.980803999999999</v>
      </c>
      <c r="R168" s="89">
        <v>10.557338</v>
      </c>
      <c r="S168" s="29">
        <v>0.70002523363370583</v>
      </c>
      <c r="T168" s="29">
        <v>-0.2515788461471099</v>
      </c>
      <c r="U168" s="101"/>
      <c r="V168" s="101"/>
      <c r="W168" s="78"/>
      <c r="X168" s="79">
        <v>578.38440221640008</v>
      </c>
      <c r="Y168" s="100">
        <v>580.856130431</v>
      </c>
      <c r="Z168" s="100">
        <v>252.52615900000001</v>
      </c>
      <c r="AA168" s="100">
        <v>250.739712</v>
      </c>
      <c r="AB168" s="100">
        <v>60.580320999999998</v>
      </c>
      <c r="AC168" s="100">
        <v>66.015225999999998</v>
      </c>
      <c r="AD168" s="100">
        <v>74.292428000000001</v>
      </c>
      <c r="AE168" s="100">
        <v>88.014342999999997</v>
      </c>
      <c r="AF168" s="100">
        <v>8.7852060000000005</v>
      </c>
      <c r="AG168" s="100">
        <v>18.215342</v>
      </c>
      <c r="AH168" s="100">
        <v>22.761966000000001</v>
      </c>
      <c r="AI168" s="100">
        <v>25.459554000000001</v>
      </c>
      <c r="AJ168" s="100">
        <v>18.663564000000001</v>
      </c>
      <c r="AK168" s="100">
        <v>47.200842999999999</v>
      </c>
      <c r="AL168" s="100">
        <v>61.616923</v>
      </c>
      <c r="AM168" s="100">
        <v>2.9345530000000002</v>
      </c>
      <c r="AN168" s="100">
        <v>11.555472999999999</v>
      </c>
      <c r="AO168" s="100">
        <v>16.35256</v>
      </c>
      <c r="AP168" s="100">
        <v>17.287897000000001</v>
      </c>
      <c r="AQ168" s="100">
        <v>11.648358</v>
      </c>
      <c r="AR168" s="100">
        <v>59.039690999999998</v>
      </c>
      <c r="AS168" s="100">
        <v>78.585211999999999</v>
      </c>
      <c r="AT168" s="100">
        <v>25.497844000000001</v>
      </c>
      <c r="AU168" s="100">
        <v>20.356715999999999</v>
      </c>
      <c r="AV168" s="100">
        <v>19.399688000000001</v>
      </c>
      <c r="AW168" s="100">
        <v>13.749090000000001</v>
      </c>
      <c r="AX168" s="100">
        <v>19.583659000000001</v>
      </c>
      <c r="AY168" s="100">
        <v>77.702145999999999</v>
      </c>
      <c r="AZ168" s="100">
        <v>58.281188999999998</v>
      </c>
      <c r="BA168" s="100">
        <v>17.459878</v>
      </c>
      <c r="BB168" s="100">
        <v>14.910582</v>
      </c>
      <c r="BC168" s="100">
        <v>12.31119</v>
      </c>
      <c r="BD168" s="100">
        <v>23.340136999999999</v>
      </c>
      <c r="BE168" s="100">
        <v>19.823867</v>
      </c>
      <c r="BF168" s="100">
        <v>-65.290278000000001</v>
      </c>
      <c r="BG168" s="100">
        <v>-52.033127999999998</v>
      </c>
      <c r="BH168" s="100">
        <v>-67.777006</v>
      </c>
      <c r="BI168" s="100">
        <v>-56.081521000000002</v>
      </c>
      <c r="BJ168" s="100">
        <v>-61.337888</v>
      </c>
      <c r="BK168" s="100">
        <v>-58.865313</v>
      </c>
      <c r="BL168" s="100">
        <v>284.15497099999999</v>
      </c>
      <c r="BM168" s="100">
        <v>236.910583</v>
      </c>
      <c r="BN168" s="100">
        <v>260.49436500000002</v>
      </c>
      <c r="BO168" s="100">
        <v>280.47816399999999</v>
      </c>
      <c r="BP168" s="100">
        <v>304.813222</v>
      </c>
      <c r="BQ168" s="98">
        <v>251.797788</v>
      </c>
      <c r="BR168" s="101"/>
      <c r="BS168" s="101"/>
    </row>
    <row r="169" spans="1:71" x14ac:dyDescent="0.2">
      <c r="A169" s="33" t="s">
        <v>98</v>
      </c>
      <c r="B169" s="26">
        <v>43228.768391203703</v>
      </c>
      <c r="C169" s="86" t="s">
        <v>9</v>
      </c>
      <c r="D169" s="28">
        <v>189.20878200000001</v>
      </c>
      <c r="E169" s="28">
        <v>433.96209099999999</v>
      </c>
      <c r="F169" s="28">
        <v>167.87823700000001</v>
      </c>
      <c r="G169" s="29">
        <v>0.12705962000303828</v>
      </c>
      <c r="H169" s="29">
        <v>-0.56399698055653436</v>
      </c>
      <c r="I169" s="86" t="s">
        <v>9</v>
      </c>
      <c r="J169" s="28">
        <v>-0.834368</v>
      </c>
      <c r="K169" s="28">
        <v>73.757345000000001</v>
      </c>
      <c r="L169" s="28">
        <v>4.1039490000000001</v>
      </c>
      <c r="M169" s="29" t="s">
        <v>237</v>
      </c>
      <c r="N169" s="29" t="s">
        <v>237</v>
      </c>
      <c r="O169" s="27" t="s">
        <v>9</v>
      </c>
      <c r="P169" s="88">
        <v>-2.710693</v>
      </c>
      <c r="Q169" s="89">
        <v>50.257963000000004</v>
      </c>
      <c r="R169" s="89">
        <v>0.77787899999999999</v>
      </c>
      <c r="S169" s="29" t="s">
        <v>237</v>
      </c>
      <c r="T169" s="29" t="s">
        <v>237</v>
      </c>
      <c r="U169" s="101"/>
      <c r="V169" s="101"/>
      <c r="W169" s="78"/>
      <c r="X169" s="79">
        <v>704.43172800000002</v>
      </c>
      <c r="Y169" s="100">
        <v>660.97231199999999</v>
      </c>
      <c r="Z169" s="100">
        <v>1122.265684</v>
      </c>
      <c r="AA169" s="100">
        <v>969.84342400000003</v>
      </c>
      <c r="AB169" s="100">
        <v>325.424531</v>
      </c>
      <c r="AC169" s="100">
        <v>195.00082499999999</v>
      </c>
      <c r="AD169" s="100">
        <v>172.539669</v>
      </c>
      <c r="AE169" s="100">
        <v>134.42378099999999</v>
      </c>
      <c r="AF169" s="100">
        <v>17.548476999999998</v>
      </c>
      <c r="AG169" s="100">
        <v>34.944654</v>
      </c>
      <c r="AH169" s="100">
        <v>23.944808999999999</v>
      </c>
      <c r="AI169" s="100">
        <v>96.101729000000006</v>
      </c>
      <c r="AJ169" s="100">
        <v>20.291684</v>
      </c>
      <c r="AK169" s="100">
        <v>79.724898999999994</v>
      </c>
      <c r="AL169" s="100">
        <v>65.614395999999999</v>
      </c>
      <c r="AM169" s="100">
        <v>-2.5482369999999999</v>
      </c>
      <c r="AN169" s="100">
        <v>13.21443</v>
      </c>
      <c r="AO169" s="100">
        <v>1.9029</v>
      </c>
      <c r="AP169" s="100">
        <v>67.155805999999998</v>
      </c>
      <c r="AQ169" s="100">
        <v>-7.3218350000000001</v>
      </c>
      <c r="AR169" s="100">
        <v>105.72490000000001</v>
      </c>
      <c r="AS169" s="100">
        <v>88.067347999999996</v>
      </c>
      <c r="AT169" s="100">
        <v>18.038357999999999</v>
      </c>
      <c r="AU169" s="100">
        <v>12.897270000000001</v>
      </c>
      <c r="AV169" s="100">
        <v>47.745002999999997</v>
      </c>
      <c r="AW169" s="100">
        <v>19.751804</v>
      </c>
      <c r="AX169" s="100">
        <v>8.1118020000000008</v>
      </c>
      <c r="AY169" s="100">
        <v>53.518202000000002</v>
      </c>
      <c r="AZ169" s="100">
        <v>18.670010999999999</v>
      </c>
      <c r="BA169" s="100">
        <v>5.429996</v>
      </c>
      <c r="BB169" s="100">
        <v>-5.8159999999999998</v>
      </c>
      <c r="BC169" s="100">
        <v>20.823785999999998</v>
      </c>
      <c r="BD169" s="100">
        <v>6.613353</v>
      </c>
      <c r="BE169" s="100">
        <v>-4.130992</v>
      </c>
      <c r="BF169" s="100">
        <v>239.217702</v>
      </c>
      <c r="BG169" s="100">
        <v>303.35659600000002</v>
      </c>
      <c r="BH169" s="100">
        <v>247.202157</v>
      </c>
      <c r="BI169" s="100">
        <v>219.86524299999999</v>
      </c>
      <c r="BJ169" s="100">
        <v>138.90576999999999</v>
      </c>
      <c r="BK169" s="100">
        <v>282.612866</v>
      </c>
      <c r="BL169" s="100">
        <v>549.695877</v>
      </c>
      <c r="BM169" s="100">
        <v>569.73720200000002</v>
      </c>
      <c r="BN169" s="100">
        <v>556.05671900000004</v>
      </c>
      <c r="BO169" s="100">
        <v>558.98809200000005</v>
      </c>
      <c r="BP169" s="100">
        <v>644.60662400000001</v>
      </c>
      <c r="BQ169" s="98">
        <v>628.64730199999997</v>
      </c>
      <c r="BR169" s="101"/>
      <c r="BS169" s="101"/>
    </row>
    <row r="170" spans="1:71" x14ac:dyDescent="0.2">
      <c r="A170" s="33" t="s">
        <v>316</v>
      </c>
      <c r="B170" s="26">
        <v>43228.769918981481</v>
      </c>
      <c r="C170" s="86" t="s">
        <v>9</v>
      </c>
      <c r="D170" s="28">
        <v>83.663758000000001</v>
      </c>
      <c r="E170" s="28">
        <v>101.77338199999997</v>
      </c>
      <c r="F170" s="28">
        <v>62.149253999999999</v>
      </c>
      <c r="G170" s="29">
        <v>0.34617477468032032</v>
      </c>
      <c r="H170" s="29">
        <v>-0.17794067214942288</v>
      </c>
      <c r="I170" s="86" t="s">
        <v>9</v>
      </c>
      <c r="J170" s="28">
        <v>14.16202</v>
      </c>
      <c r="K170" s="28">
        <v>22.405631</v>
      </c>
      <c r="L170" s="28">
        <v>12.329591000000001</v>
      </c>
      <c r="M170" s="29">
        <v>0.14862042058005009</v>
      </c>
      <c r="N170" s="29">
        <v>-0.36792585756678753</v>
      </c>
      <c r="O170" s="27" t="s">
        <v>9</v>
      </c>
      <c r="P170" s="88">
        <v>7.0878139999999998</v>
      </c>
      <c r="Q170" s="89">
        <v>11.320884</v>
      </c>
      <c r="R170" s="89">
        <v>0.73148400000000002</v>
      </c>
      <c r="S170" s="29">
        <v>8.6896364103657771</v>
      </c>
      <c r="T170" s="29">
        <v>-0.37391691320218456</v>
      </c>
      <c r="U170" s="101"/>
      <c r="V170" s="101"/>
      <c r="W170" s="78"/>
      <c r="X170" s="79">
        <v>2384.1799999999994</v>
      </c>
      <c r="Y170" s="100">
        <v>2411.92</v>
      </c>
      <c r="Z170" s="100">
        <v>345.06235099999998</v>
      </c>
      <c r="AA170" s="100">
        <v>304.86513000000002</v>
      </c>
      <c r="AB170" s="100">
        <v>80.753016000000002</v>
      </c>
      <c r="AC170" s="100">
        <v>100.38669899999999</v>
      </c>
      <c r="AD170" s="100">
        <v>94.401037000000002</v>
      </c>
      <c r="AE170" s="100">
        <v>114.290227</v>
      </c>
      <c r="AF170" s="100">
        <v>11.258668999999999</v>
      </c>
      <c r="AG170" s="100">
        <v>26.140612000000001</v>
      </c>
      <c r="AH170" s="100">
        <v>31.976278000000001</v>
      </c>
      <c r="AI170" s="100">
        <v>26.52872</v>
      </c>
      <c r="AJ170" s="100">
        <v>16.550343000000002</v>
      </c>
      <c r="AK170" s="100">
        <v>62.932575</v>
      </c>
      <c r="AL170" s="100">
        <v>80.409139999999994</v>
      </c>
      <c r="AM170" s="100">
        <v>6.4344140000000003</v>
      </c>
      <c r="AN170" s="100">
        <v>16.402591999999999</v>
      </c>
      <c r="AO170" s="100">
        <v>25.328474</v>
      </c>
      <c r="AP170" s="100">
        <v>16.270337000000001</v>
      </c>
      <c r="AQ170" s="100">
        <v>7.6278889999999997</v>
      </c>
      <c r="AR170" s="100">
        <v>86.862221000000005</v>
      </c>
      <c r="AS170" s="100">
        <v>101.77990800000001</v>
      </c>
      <c r="AT170" s="100">
        <v>30.303405000000001</v>
      </c>
      <c r="AU170" s="100">
        <v>25.848571</v>
      </c>
      <c r="AV170" s="100">
        <v>23.900524000000001</v>
      </c>
      <c r="AW170" s="100">
        <v>20.937197000000001</v>
      </c>
      <c r="AX170" s="100">
        <v>31.189802</v>
      </c>
      <c r="AY170" s="100">
        <v>43.7804</v>
      </c>
      <c r="AZ170" s="100">
        <v>53.369464000000001</v>
      </c>
      <c r="BA170" s="100">
        <v>18.25759</v>
      </c>
      <c r="BB170" s="100">
        <v>12.787112</v>
      </c>
      <c r="BC170" s="100">
        <v>8.8417650000000005</v>
      </c>
      <c r="BD170" s="100">
        <v>12.139447000000001</v>
      </c>
      <c r="BE170" s="100">
        <v>19.588584999999998</v>
      </c>
      <c r="BF170" s="100">
        <v>157.956582</v>
      </c>
      <c r="BG170" s="100">
        <v>158.04558800000001</v>
      </c>
      <c r="BH170" s="100">
        <v>139.71623500000001</v>
      </c>
      <c r="BI170" s="100">
        <v>119.895644</v>
      </c>
      <c r="BJ170" s="100">
        <v>97.214996999999997</v>
      </c>
      <c r="BK170" s="100">
        <v>107.046631</v>
      </c>
      <c r="BL170" s="100">
        <v>286.06794300000001</v>
      </c>
      <c r="BM170" s="100">
        <v>286.79942699999998</v>
      </c>
      <c r="BN170" s="100">
        <v>298.755357</v>
      </c>
      <c r="BO170" s="100">
        <v>318.34394200000003</v>
      </c>
      <c r="BP170" s="100">
        <v>329.62257499999998</v>
      </c>
      <c r="BQ170" s="98">
        <v>296.57820700000002</v>
      </c>
      <c r="BR170" s="101"/>
      <c r="BS170" s="101"/>
    </row>
    <row r="171" spans="1:71" x14ac:dyDescent="0.2">
      <c r="A171" s="33" t="s">
        <v>317</v>
      </c>
      <c r="B171" s="26">
        <v>43228.772129629629</v>
      </c>
      <c r="C171" s="86" t="s">
        <v>9</v>
      </c>
      <c r="D171" s="28">
        <v>1040.3510679999999</v>
      </c>
      <c r="E171" s="28">
        <v>814.51911199999995</v>
      </c>
      <c r="F171" s="28">
        <v>704.49947699999996</v>
      </c>
      <c r="G171" s="29">
        <v>0.47672369102411705</v>
      </c>
      <c r="H171" s="29">
        <v>0.27725801969886743</v>
      </c>
      <c r="I171" s="86" t="s">
        <v>9</v>
      </c>
      <c r="J171" s="28">
        <v>67.734168999999994</v>
      </c>
      <c r="K171" s="28">
        <v>66.535366999999979</v>
      </c>
      <c r="L171" s="28">
        <v>71.480833000000004</v>
      </c>
      <c r="M171" s="29">
        <v>-5.2414945975797544E-2</v>
      </c>
      <c r="N171" s="29">
        <v>1.8017515406505868E-2</v>
      </c>
      <c r="O171" s="27" t="s">
        <v>9</v>
      </c>
      <c r="P171" s="88">
        <v>-19.917947000000002</v>
      </c>
      <c r="Q171" s="89">
        <v>-46.76258</v>
      </c>
      <c r="R171" s="89">
        <v>-2.5590199999999999</v>
      </c>
      <c r="S171" s="29" t="s">
        <v>237</v>
      </c>
      <c r="T171" s="29" t="s">
        <v>237</v>
      </c>
      <c r="U171" s="101"/>
      <c r="V171" s="101"/>
      <c r="W171" s="78"/>
      <c r="X171" s="79">
        <v>862.49999999999989</v>
      </c>
      <c r="Y171" s="100">
        <v>836.25</v>
      </c>
      <c r="Z171" s="100">
        <v>2977.3134620000001</v>
      </c>
      <c r="AA171" s="100">
        <v>2209.6730400000001</v>
      </c>
      <c r="AB171" s="100">
        <v>717.54690400000004</v>
      </c>
      <c r="AC171" s="100">
        <v>740.74796900000001</v>
      </c>
      <c r="AD171" s="100">
        <v>206.610647</v>
      </c>
      <c r="AE171" s="100">
        <v>246.98739399999999</v>
      </c>
      <c r="AF171" s="100">
        <v>54.936608</v>
      </c>
      <c r="AG171" s="100">
        <v>28.739298999999999</v>
      </c>
      <c r="AH171" s="100">
        <v>70.267724999999999</v>
      </c>
      <c r="AI171" s="100">
        <v>52.667014999999999</v>
      </c>
      <c r="AJ171" s="100">
        <v>56.270657999999997</v>
      </c>
      <c r="AK171" s="100">
        <v>149.93546599999999</v>
      </c>
      <c r="AL171" s="100">
        <v>197.87423000000001</v>
      </c>
      <c r="AM171" s="100">
        <v>40.156602999999997</v>
      </c>
      <c r="AN171" s="100">
        <v>14.927899</v>
      </c>
      <c r="AO171" s="100">
        <v>57.465704000000002</v>
      </c>
      <c r="AP171" s="100">
        <v>37.385260000000002</v>
      </c>
      <c r="AQ171" s="100">
        <v>40.434649</v>
      </c>
      <c r="AR171" s="100">
        <v>263.76590599999997</v>
      </c>
      <c r="AS171" s="100">
        <v>284.60238600000002</v>
      </c>
      <c r="AT171" s="100">
        <v>88.918394000000006</v>
      </c>
      <c r="AU171" s="100">
        <v>42.321018000000002</v>
      </c>
      <c r="AV171" s="100">
        <v>106.06197899999999</v>
      </c>
      <c r="AW171" s="100">
        <v>39.772312999999997</v>
      </c>
      <c r="AX171" s="100">
        <v>85.977393000000006</v>
      </c>
      <c r="AY171" s="100">
        <v>14.988967000000001</v>
      </c>
      <c r="AZ171" s="100">
        <v>-73.345203999999995</v>
      </c>
      <c r="BA171" s="100">
        <v>23.790172999999999</v>
      </c>
      <c r="BB171" s="100">
        <v>-25.483895</v>
      </c>
      <c r="BC171" s="100">
        <v>-103.100149</v>
      </c>
      <c r="BD171" s="100">
        <v>49.222932999999998</v>
      </c>
      <c r="BE171" s="100">
        <v>15.087634</v>
      </c>
      <c r="BF171" s="100">
        <v>940.54434900000001</v>
      </c>
      <c r="BG171" s="100">
        <v>867.82694600000002</v>
      </c>
      <c r="BH171" s="100">
        <v>898.04696999999999</v>
      </c>
      <c r="BI171" s="100">
        <v>836.359691</v>
      </c>
      <c r="BJ171" s="100">
        <v>960.66745300000002</v>
      </c>
      <c r="BK171" s="100">
        <v>841.55970200000002</v>
      </c>
      <c r="BL171" s="100">
        <v>619.56427900000006</v>
      </c>
      <c r="BM171" s="100">
        <v>616.62672499999996</v>
      </c>
      <c r="BN171" s="100">
        <v>673.44400700000006</v>
      </c>
      <c r="BO171" s="100">
        <v>688.37361299999998</v>
      </c>
      <c r="BP171" s="100">
        <v>647.90388399999995</v>
      </c>
      <c r="BQ171" s="98">
        <v>627.20775800000001</v>
      </c>
      <c r="BR171" s="101"/>
      <c r="BS171" s="101"/>
    </row>
    <row r="172" spans="1:71" x14ac:dyDescent="0.2">
      <c r="A172" s="33" t="s">
        <v>318</v>
      </c>
      <c r="B172" s="26">
        <v>43228.772685185184</v>
      </c>
      <c r="C172" s="86" t="s">
        <v>9</v>
      </c>
      <c r="D172" s="28">
        <v>3923.654</v>
      </c>
      <c r="E172" s="28">
        <v>14834.724999999999</v>
      </c>
      <c r="F172" s="28">
        <v>3241.3939999999998</v>
      </c>
      <c r="G172" s="29">
        <v>0.21048351419173361</v>
      </c>
      <c r="H172" s="29">
        <v>-0.73550881462244833</v>
      </c>
      <c r="I172" s="86" t="s">
        <v>9</v>
      </c>
      <c r="J172" s="28">
        <v>442.74799999999999</v>
      </c>
      <c r="K172" s="28">
        <v>2205.9959999999996</v>
      </c>
      <c r="L172" s="28">
        <v>376.97899999999998</v>
      </c>
      <c r="M172" s="29">
        <v>0.17446329901665614</v>
      </c>
      <c r="N172" s="29">
        <v>-0.79929791350482948</v>
      </c>
      <c r="O172" s="27" t="s">
        <v>9</v>
      </c>
      <c r="P172" s="88">
        <v>-359.726</v>
      </c>
      <c r="Q172" s="89">
        <v>-333.262</v>
      </c>
      <c r="R172" s="89">
        <v>369.34199999999998</v>
      </c>
      <c r="S172" s="29" t="s">
        <v>237</v>
      </c>
      <c r="T172" s="29" t="s">
        <v>237</v>
      </c>
      <c r="U172" s="101"/>
      <c r="V172" s="101"/>
      <c r="W172" s="78"/>
      <c r="X172" s="79">
        <v>4870.6903591999999</v>
      </c>
      <c r="Y172" s="100">
        <v>4868.2550140204003</v>
      </c>
      <c r="Z172" s="100">
        <v>17378.245999999999</v>
      </c>
      <c r="AA172" s="100">
        <v>14149.931</v>
      </c>
      <c r="AB172" s="100">
        <v>-1692.923</v>
      </c>
      <c r="AC172" s="100">
        <v>995.05</v>
      </c>
      <c r="AD172" s="100">
        <v>5800.9579999999996</v>
      </c>
      <c r="AE172" s="100">
        <v>4662.7659999999996</v>
      </c>
      <c r="AF172" s="100">
        <v>1039.18</v>
      </c>
      <c r="AG172" s="100">
        <v>179.893</v>
      </c>
      <c r="AH172" s="100">
        <v>214.33500000000001</v>
      </c>
      <c r="AI172" s="100">
        <v>5239.3450000000003</v>
      </c>
      <c r="AJ172" s="100">
        <v>1236.8320000000001</v>
      </c>
      <c r="AK172" s="100">
        <v>1464.508</v>
      </c>
      <c r="AL172" s="100">
        <v>1030.5740000000001</v>
      </c>
      <c r="AM172" s="100">
        <v>108.616</v>
      </c>
      <c r="AN172" s="100">
        <v>72.088999999999999</v>
      </c>
      <c r="AO172" s="100">
        <v>108.79900000000001</v>
      </c>
      <c r="AP172" s="100">
        <v>1216.8019999999999</v>
      </c>
      <c r="AQ172" s="100">
        <v>162.77500000000001</v>
      </c>
      <c r="AR172" s="100">
        <v>2552.3449999999998</v>
      </c>
      <c r="AS172" s="100">
        <v>1966.162</v>
      </c>
      <c r="AT172" s="100">
        <v>83.076999999999998</v>
      </c>
      <c r="AU172" s="100">
        <v>94.143000000000001</v>
      </c>
      <c r="AV172" s="100">
        <v>1717.992</v>
      </c>
      <c r="AW172" s="100">
        <v>-173.072</v>
      </c>
      <c r="AX172" s="100">
        <v>142.44200000000001</v>
      </c>
      <c r="AY172" s="100">
        <v>-130.05000000000001</v>
      </c>
      <c r="AZ172" s="100">
        <v>-376.04599999999999</v>
      </c>
      <c r="BA172" s="100">
        <v>23.681999999999999</v>
      </c>
      <c r="BB172" s="100">
        <v>-48.417999999999999</v>
      </c>
      <c r="BC172" s="100">
        <v>-345.98700000000002</v>
      </c>
      <c r="BD172" s="100">
        <v>-24.329000000000001</v>
      </c>
      <c r="BE172" s="100">
        <v>-25.588999999999999</v>
      </c>
      <c r="BF172" s="100">
        <v>6922.4129999999996</v>
      </c>
      <c r="BG172" s="100">
        <v>3502.1860000000001</v>
      </c>
      <c r="BH172" s="100">
        <v>4497.7939999999999</v>
      </c>
      <c r="BI172" s="100">
        <v>4650.3450000000003</v>
      </c>
      <c r="BJ172" s="100">
        <v>8204.259</v>
      </c>
      <c r="BK172" s="100">
        <v>9593.2489999999998</v>
      </c>
      <c r="BL172" s="100">
        <v>5709.6769999999997</v>
      </c>
      <c r="BM172" s="100">
        <v>4163.0889999999999</v>
      </c>
      <c r="BN172" s="100">
        <v>3912.3380000000002</v>
      </c>
      <c r="BO172" s="100">
        <v>3909.788</v>
      </c>
      <c r="BP172" s="100">
        <v>5751.1480000000001</v>
      </c>
      <c r="BQ172" s="98">
        <v>5915.3860000000004</v>
      </c>
      <c r="BR172" s="101"/>
      <c r="BS172" s="101"/>
    </row>
    <row r="173" spans="1:71" x14ac:dyDescent="0.2">
      <c r="A173" s="33" t="s">
        <v>319</v>
      </c>
      <c r="B173" s="26">
        <v>43228.777094907404</v>
      </c>
      <c r="C173" s="86" t="s">
        <v>9</v>
      </c>
      <c r="D173" s="28">
        <v>116.780418</v>
      </c>
      <c r="E173" s="28">
        <v>118.034739</v>
      </c>
      <c r="F173" s="28">
        <v>106.094762</v>
      </c>
      <c r="G173" s="29">
        <v>0.10071803544834745</v>
      </c>
      <c r="H173" s="29">
        <v>-1.0626710497491754E-2</v>
      </c>
      <c r="I173" s="86" t="s">
        <v>9</v>
      </c>
      <c r="J173" s="28">
        <v>35.103048999999999</v>
      </c>
      <c r="K173" s="28">
        <v>32.419617999999986</v>
      </c>
      <c r="L173" s="28">
        <v>31.900932999999998</v>
      </c>
      <c r="M173" s="29">
        <v>0.10037687612459489</v>
      </c>
      <c r="N173" s="29">
        <v>8.2771826614367106E-2</v>
      </c>
      <c r="O173" s="27" t="s">
        <v>9</v>
      </c>
      <c r="P173" s="88">
        <v>-12.074446</v>
      </c>
      <c r="Q173" s="89">
        <v>-22.108328</v>
      </c>
      <c r="R173" s="89">
        <v>-4.3564239999999996</v>
      </c>
      <c r="S173" s="29" t="s">
        <v>237</v>
      </c>
      <c r="T173" s="29" t="s">
        <v>237</v>
      </c>
      <c r="U173" s="101"/>
      <c r="V173" s="101"/>
      <c r="W173" s="78"/>
      <c r="X173" s="79">
        <v>110.99550000000001</v>
      </c>
      <c r="Y173" s="100">
        <v>108.60850000000001</v>
      </c>
      <c r="Z173" s="100">
        <v>449.64915500000001</v>
      </c>
      <c r="AA173" s="100">
        <v>379.74474300000003</v>
      </c>
      <c r="AB173" s="100">
        <v>111.77807799999999</v>
      </c>
      <c r="AC173" s="100">
        <v>113.74157599999999</v>
      </c>
      <c r="AD173" s="100">
        <v>107.29631999999999</v>
      </c>
      <c r="AE173" s="100">
        <v>83.713076000000001</v>
      </c>
      <c r="AF173" s="100">
        <v>29.122237999999999</v>
      </c>
      <c r="AG173" s="100">
        <v>30.509205000000001</v>
      </c>
      <c r="AH173" s="100">
        <v>25.481217000000001</v>
      </c>
      <c r="AI173" s="100">
        <v>22.18366</v>
      </c>
      <c r="AJ173" s="100">
        <v>27.817283</v>
      </c>
      <c r="AK173" s="100">
        <v>100.928105</v>
      </c>
      <c r="AL173" s="100">
        <v>71.376664000000005</v>
      </c>
      <c r="AM173" s="100">
        <v>26.899114000000001</v>
      </c>
      <c r="AN173" s="100">
        <v>29.705279999999998</v>
      </c>
      <c r="AO173" s="100">
        <v>24.221062</v>
      </c>
      <c r="AP173" s="100">
        <v>20.102649</v>
      </c>
      <c r="AQ173" s="100">
        <v>25.846463</v>
      </c>
      <c r="AR173" s="100">
        <v>135.35005699999999</v>
      </c>
      <c r="AS173" s="100">
        <v>104.62224999999999</v>
      </c>
      <c r="AT173" s="100">
        <v>25.803429000000001</v>
      </c>
      <c r="AU173" s="100">
        <v>29.940346000000002</v>
      </c>
      <c r="AV173" s="100">
        <v>24.606068</v>
      </c>
      <c r="AW173" s="100">
        <v>34.668422999999997</v>
      </c>
      <c r="AX173" s="100">
        <v>36.361083000000001</v>
      </c>
      <c r="AY173" s="100">
        <v>-15.196624999999999</v>
      </c>
      <c r="AZ173" s="100">
        <v>-33.469408999999999</v>
      </c>
      <c r="BA173" s="100">
        <v>-2.686356</v>
      </c>
      <c r="BB173" s="100">
        <v>1.3871439999999999</v>
      </c>
      <c r="BC173" s="100">
        <v>-35.005687000000002</v>
      </c>
      <c r="BD173" s="100">
        <v>10.853795</v>
      </c>
      <c r="BE173" s="100">
        <v>0.41433199999999998</v>
      </c>
      <c r="BF173" s="100">
        <v>706.65100600000005</v>
      </c>
      <c r="BG173" s="100">
        <v>733.72533999999996</v>
      </c>
      <c r="BH173" s="100">
        <v>762.31820900000002</v>
      </c>
      <c r="BI173" s="100">
        <v>818.88599799999997</v>
      </c>
      <c r="BJ173" s="100">
        <v>824.35499700000003</v>
      </c>
      <c r="BK173" s="100">
        <v>934.113966</v>
      </c>
      <c r="BL173" s="100">
        <v>125.32972700000001</v>
      </c>
      <c r="BM173" s="100">
        <v>121.120363</v>
      </c>
      <c r="BN173" s="100">
        <v>131.651614</v>
      </c>
      <c r="BO173" s="100">
        <v>131.767651</v>
      </c>
      <c r="BP173" s="100">
        <v>118.089213</v>
      </c>
      <c r="BQ173" s="98">
        <v>105.287434</v>
      </c>
      <c r="BR173" s="101"/>
      <c r="BS173" s="101"/>
    </row>
    <row r="174" spans="1:71" x14ac:dyDescent="0.2">
      <c r="A174" s="33" t="s">
        <v>111</v>
      </c>
      <c r="B174" s="26">
        <v>43228.778692129628</v>
      </c>
      <c r="C174" s="86">
        <v>1393.0833843487526</v>
      </c>
      <c r="D174" s="28">
        <v>1404.8219999999999</v>
      </c>
      <c r="E174" s="28">
        <v>1452.8333469999998</v>
      </c>
      <c r="F174" s="28">
        <v>1272.9269999999999</v>
      </c>
      <c r="G174" s="29">
        <v>0.10361552547789454</v>
      </c>
      <c r="H174" s="29">
        <v>-3.3046699471167784E-2</v>
      </c>
      <c r="I174" s="86">
        <v>203.04234953640631</v>
      </c>
      <c r="J174" s="28">
        <v>212.858</v>
      </c>
      <c r="K174" s="28">
        <v>232.81759999999997</v>
      </c>
      <c r="L174" s="28">
        <v>189.779</v>
      </c>
      <c r="M174" s="29">
        <v>0.12160987253594979</v>
      </c>
      <c r="N174" s="29">
        <v>-8.5730632048436117E-2</v>
      </c>
      <c r="O174" s="27">
        <v>100.94655212756429</v>
      </c>
      <c r="P174" s="88">
        <v>121.824</v>
      </c>
      <c r="Q174" s="89">
        <v>136.56923200000003</v>
      </c>
      <c r="R174" s="89">
        <v>112.92100000000001</v>
      </c>
      <c r="S174" s="29">
        <v>7.8842730758671875E-2</v>
      </c>
      <c r="T174" s="29">
        <v>-0.10796891645403728</v>
      </c>
      <c r="U174" s="101"/>
      <c r="V174" s="101"/>
      <c r="W174" s="78"/>
      <c r="X174" s="79">
        <v>7011</v>
      </c>
      <c r="Y174" s="100">
        <v>6976.7999999999993</v>
      </c>
      <c r="Z174" s="100">
        <v>4811.0325249999996</v>
      </c>
      <c r="AA174" s="100">
        <v>4193.7747460000001</v>
      </c>
      <c r="AB174" s="100">
        <v>1072.7305019999999</v>
      </c>
      <c r="AC174" s="100">
        <v>1012.5416760000001</v>
      </c>
      <c r="AD174" s="100">
        <v>1276.935898</v>
      </c>
      <c r="AE174" s="100">
        <v>1074.049647</v>
      </c>
      <c r="AF174" s="100">
        <v>339.98700000000002</v>
      </c>
      <c r="AG174" s="100">
        <v>267.10675199999997</v>
      </c>
      <c r="AH174" s="100">
        <v>233.68084099999999</v>
      </c>
      <c r="AI174" s="100">
        <v>472.99759699999998</v>
      </c>
      <c r="AJ174" s="100">
        <v>379.767</v>
      </c>
      <c r="AK174" s="100">
        <v>596.068445</v>
      </c>
      <c r="AL174" s="100">
        <v>487.95709199999999</v>
      </c>
      <c r="AM174" s="100">
        <v>164.65</v>
      </c>
      <c r="AN174" s="100">
        <v>129.99604199999999</v>
      </c>
      <c r="AO174" s="100">
        <v>110.484126</v>
      </c>
      <c r="AP174" s="100">
        <v>205.071348</v>
      </c>
      <c r="AQ174" s="100">
        <v>181.23699999999999</v>
      </c>
      <c r="AR174" s="100">
        <v>701.36996099999999</v>
      </c>
      <c r="AS174" s="100">
        <v>575.32796399999995</v>
      </c>
      <c r="AT174" s="100">
        <v>141.93140399999999</v>
      </c>
      <c r="AU174" s="100">
        <v>109.660301</v>
      </c>
      <c r="AV174" s="100">
        <v>181.37702999999999</v>
      </c>
      <c r="AW174" s="100">
        <v>141.80885699999999</v>
      </c>
      <c r="AX174" s="100">
        <v>136.96450400000001</v>
      </c>
      <c r="AY174" s="100">
        <v>383.15313700000002</v>
      </c>
      <c r="AZ174" s="100">
        <v>272.66325000000001</v>
      </c>
      <c r="BA174" s="100">
        <v>93.009225000000001</v>
      </c>
      <c r="BB174" s="100">
        <v>54.307212</v>
      </c>
      <c r="BC174" s="100">
        <v>38.364969000000002</v>
      </c>
      <c r="BD174" s="100">
        <v>84.139931000000004</v>
      </c>
      <c r="BE174" s="100">
        <v>63.721338000000003</v>
      </c>
      <c r="BF174" s="100">
        <v>656.65141800000004</v>
      </c>
      <c r="BG174" s="100">
        <v>702.79033800000002</v>
      </c>
      <c r="BH174" s="100">
        <v>754.93412499999999</v>
      </c>
      <c r="BI174" s="100">
        <v>772.58551499999999</v>
      </c>
      <c r="BJ174" s="100">
        <v>1110.19</v>
      </c>
      <c r="BK174" s="100">
        <v>1223.08</v>
      </c>
      <c r="BL174" s="100">
        <v>1399.603255</v>
      </c>
      <c r="BM174" s="100">
        <v>1642.0810369999999</v>
      </c>
      <c r="BN174" s="100">
        <v>1733.084374</v>
      </c>
      <c r="BO174" s="100">
        <v>1805.860154</v>
      </c>
      <c r="BP174" s="100">
        <v>2427.36</v>
      </c>
      <c r="BQ174" s="98">
        <v>2562.5749999999998</v>
      </c>
      <c r="BR174" s="101"/>
      <c r="BS174" s="101"/>
    </row>
    <row r="175" spans="1:71" x14ac:dyDescent="0.2">
      <c r="A175" s="33" t="s">
        <v>320</v>
      </c>
      <c r="B175" s="26">
        <v>43228.780185185184</v>
      </c>
      <c r="C175" s="86" t="s">
        <v>9</v>
      </c>
      <c r="D175" s="28">
        <v>13.515029999999999</v>
      </c>
      <c r="E175" s="28">
        <v>11.053918999999997</v>
      </c>
      <c r="F175" s="28">
        <v>9.1379020000000004</v>
      </c>
      <c r="G175" s="29">
        <v>0.47900798235743824</v>
      </c>
      <c r="H175" s="29">
        <v>0.22264601359934</v>
      </c>
      <c r="I175" s="86" t="s">
        <v>9</v>
      </c>
      <c r="J175" s="28">
        <v>2.4287920000000001</v>
      </c>
      <c r="K175" s="28">
        <v>2.31996</v>
      </c>
      <c r="L175" s="28">
        <v>1.2015960000000001</v>
      </c>
      <c r="M175" s="29">
        <v>1.0213049976864101</v>
      </c>
      <c r="N175" s="29">
        <v>4.6911153640579961E-2</v>
      </c>
      <c r="O175" s="27" t="s">
        <v>9</v>
      </c>
      <c r="P175" s="88">
        <v>1.2785470000000001</v>
      </c>
      <c r="Q175" s="89">
        <v>1.5426980000000006</v>
      </c>
      <c r="R175" s="89">
        <v>1.4334549999999999</v>
      </c>
      <c r="S175" s="29">
        <v>-0.1080661757781024</v>
      </c>
      <c r="T175" s="29">
        <v>-0.17122664319264069</v>
      </c>
      <c r="U175" s="101"/>
      <c r="V175" s="101"/>
      <c r="W175" s="78"/>
      <c r="X175" s="79">
        <v>41.873759999999997</v>
      </c>
      <c r="Y175" s="100">
        <v>39.890880000000003</v>
      </c>
      <c r="Z175" s="100">
        <v>42.508626999999997</v>
      </c>
      <c r="AA175" s="100">
        <v>28.668274</v>
      </c>
      <c r="AB175" s="100">
        <v>10.84862</v>
      </c>
      <c r="AC175" s="100">
        <v>11.468185999999999</v>
      </c>
      <c r="AD175" s="100">
        <v>9.0449800000000007</v>
      </c>
      <c r="AE175" s="100">
        <v>5.2966139999999999</v>
      </c>
      <c r="AF175" s="100">
        <v>2.0162019999999998</v>
      </c>
      <c r="AG175" s="100">
        <v>2.5988989999999998</v>
      </c>
      <c r="AH175" s="100">
        <v>1.9069689999999999</v>
      </c>
      <c r="AI175" s="100">
        <v>2.52291</v>
      </c>
      <c r="AJ175" s="100">
        <v>3.4775900000000002</v>
      </c>
      <c r="AK175" s="100">
        <v>5.1176640000000004</v>
      </c>
      <c r="AL175" s="100">
        <v>2.506526</v>
      </c>
      <c r="AM175" s="100">
        <v>1.1312089999999999</v>
      </c>
      <c r="AN175" s="100">
        <v>1.5867089999999999</v>
      </c>
      <c r="AO175" s="100">
        <v>0.95909500000000003</v>
      </c>
      <c r="AP175" s="100">
        <v>1.440652</v>
      </c>
      <c r="AQ175" s="100">
        <v>2.4287920000000001</v>
      </c>
      <c r="AR175" s="100">
        <v>7.9140740000000003</v>
      </c>
      <c r="AS175" s="100">
        <v>5.2612579999999998</v>
      </c>
      <c r="AT175" s="100">
        <v>1.2080660000000001</v>
      </c>
      <c r="AU175" s="100">
        <v>2.1231019999999998</v>
      </c>
      <c r="AV175" s="100">
        <v>0.67563499999999999</v>
      </c>
      <c r="AW175" s="100">
        <v>2.8911009999999999</v>
      </c>
      <c r="AX175" s="100">
        <v>1.501417</v>
      </c>
      <c r="AY175" s="100">
        <v>5.7685700000000004</v>
      </c>
      <c r="AZ175" s="100">
        <v>2.7276359999999999</v>
      </c>
      <c r="BA175" s="100">
        <v>0.35574</v>
      </c>
      <c r="BB175" s="100">
        <v>0.66290899999999997</v>
      </c>
      <c r="BC175" s="100">
        <v>1.02268</v>
      </c>
      <c r="BD175" s="100">
        <v>1.5427139999999999</v>
      </c>
      <c r="BE175" s="100">
        <v>1.2497050000000001</v>
      </c>
      <c r="BF175" s="100">
        <v>-8.2864459999999998</v>
      </c>
      <c r="BG175" s="100">
        <v>-9.1309039999999992</v>
      </c>
      <c r="BH175" s="100">
        <v>-8.5531559999999995</v>
      </c>
      <c r="BI175" s="100">
        <v>-8.0708310000000001</v>
      </c>
      <c r="BJ175" s="100">
        <v>-10.041032</v>
      </c>
      <c r="BK175" s="100">
        <v>-6.5772969999999997</v>
      </c>
      <c r="BL175" s="100">
        <v>36.540587000000002</v>
      </c>
      <c r="BM175" s="100">
        <v>37.986817000000002</v>
      </c>
      <c r="BN175" s="100">
        <v>39.558247000000001</v>
      </c>
      <c r="BO175" s="100">
        <v>40.74973</v>
      </c>
      <c r="BP175" s="100">
        <v>42.289171000000003</v>
      </c>
      <c r="BQ175" s="98">
        <v>45.268487</v>
      </c>
      <c r="BR175" s="101"/>
      <c r="BS175" s="101"/>
    </row>
    <row r="176" spans="1:71" x14ac:dyDescent="0.2">
      <c r="A176" s="33" t="s">
        <v>321</v>
      </c>
      <c r="B176" s="26">
        <v>43228.788472222222</v>
      </c>
      <c r="C176" s="86" t="s">
        <v>9</v>
      </c>
      <c r="D176" s="28">
        <v>17.831434999999999</v>
      </c>
      <c r="E176" s="28">
        <v>20.821246000000002</v>
      </c>
      <c r="F176" s="28">
        <v>18.749324999999999</v>
      </c>
      <c r="G176" s="29">
        <v>-4.8955895745580125E-2</v>
      </c>
      <c r="H176" s="29">
        <v>-0.14359424022942735</v>
      </c>
      <c r="I176" s="86" t="s">
        <v>9</v>
      </c>
      <c r="J176" s="28">
        <v>8.9925350000000002</v>
      </c>
      <c r="K176" s="28">
        <v>9.9768100000000004</v>
      </c>
      <c r="L176" s="28">
        <v>14.193948000000001</v>
      </c>
      <c r="M176" s="29">
        <v>-0.36645287132234106</v>
      </c>
      <c r="N176" s="29">
        <v>-9.8656283922416099E-2</v>
      </c>
      <c r="O176" s="27" t="s">
        <v>9</v>
      </c>
      <c r="P176" s="88">
        <v>-6.6363770000000004</v>
      </c>
      <c r="Q176" s="89">
        <v>291.77565199999998</v>
      </c>
      <c r="R176" s="89">
        <v>53.352820999999999</v>
      </c>
      <c r="S176" s="29" t="s">
        <v>237</v>
      </c>
      <c r="T176" s="29" t="s">
        <v>237</v>
      </c>
      <c r="U176" s="101"/>
      <c r="V176" s="101"/>
      <c r="W176" s="78"/>
      <c r="X176" s="79">
        <v>690</v>
      </c>
      <c r="Y176" s="100">
        <v>690</v>
      </c>
      <c r="Z176" s="100">
        <v>83.091712000000001</v>
      </c>
      <c r="AA176" s="100">
        <v>91.822301999999993</v>
      </c>
      <c r="AB176" s="100">
        <v>20.370329999999999</v>
      </c>
      <c r="AC176" s="100">
        <v>23.150811000000001</v>
      </c>
      <c r="AD176" s="100">
        <v>71.464229000000003</v>
      </c>
      <c r="AE176" s="100">
        <v>61.159502000000003</v>
      </c>
      <c r="AF176" s="100">
        <v>17.274626000000001</v>
      </c>
      <c r="AG176" s="100">
        <v>17.278161000000001</v>
      </c>
      <c r="AH176" s="100">
        <v>19.438769000000001</v>
      </c>
      <c r="AI176" s="100">
        <v>18.149467999999999</v>
      </c>
      <c r="AJ176" s="100">
        <v>14.303967</v>
      </c>
      <c r="AK176" s="100">
        <v>51.370013999999998</v>
      </c>
      <c r="AL176" s="100">
        <v>44.186866999999999</v>
      </c>
      <c r="AM176" s="100">
        <v>13.860348</v>
      </c>
      <c r="AN176" s="100">
        <v>12.377046</v>
      </c>
      <c r="AO176" s="100">
        <v>15.401106</v>
      </c>
      <c r="AP176" s="100">
        <v>9.7315140000000007</v>
      </c>
      <c r="AQ176" s="100">
        <v>8.4347189999999994</v>
      </c>
      <c r="AR176" s="100">
        <v>53.150725000000001</v>
      </c>
      <c r="AS176" s="100">
        <v>45.771805000000001</v>
      </c>
      <c r="AT176" s="100">
        <v>10.557619000000001</v>
      </c>
      <c r="AU176" s="100">
        <v>9.2750020000000006</v>
      </c>
      <c r="AV176" s="100">
        <v>11.373911</v>
      </c>
      <c r="AW176" s="100">
        <v>13.113649000000001</v>
      </c>
      <c r="AX176" s="100">
        <v>15.866318</v>
      </c>
      <c r="AY176" s="100">
        <v>357.782467</v>
      </c>
      <c r="AZ176" s="100">
        <v>7.541372</v>
      </c>
      <c r="BA176" s="100">
        <v>8.5408019999999993</v>
      </c>
      <c r="BB176" s="100">
        <v>-9.6008110000000002</v>
      </c>
      <c r="BC176" s="100">
        <v>-5.4149450000000003</v>
      </c>
      <c r="BD176" s="100">
        <v>7.1036799999999998</v>
      </c>
      <c r="BE176" s="100">
        <v>5.5503140000000002</v>
      </c>
      <c r="BF176" s="100">
        <v>292.31994700000001</v>
      </c>
      <c r="BG176" s="100">
        <v>345.0872</v>
      </c>
      <c r="BH176" s="100">
        <v>342.38068900000002</v>
      </c>
      <c r="BI176" s="100">
        <v>358.03102000000001</v>
      </c>
      <c r="BJ176" s="100">
        <v>332.98273899999998</v>
      </c>
      <c r="BK176" s="100">
        <v>391.03083800000002</v>
      </c>
      <c r="BL176" s="100">
        <v>1226.713285</v>
      </c>
      <c r="BM176" s="100">
        <v>1280.066106</v>
      </c>
      <c r="BN176" s="100">
        <v>1287.1697859999999</v>
      </c>
      <c r="BO176" s="100">
        <v>1293.727234</v>
      </c>
      <c r="BP176" s="100">
        <v>1658.073537</v>
      </c>
      <c r="BQ176" s="98">
        <v>1651.4371599999999</v>
      </c>
      <c r="BR176" s="101"/>
      <c r="BS176" s="101"/>
    </row>
    <row r="177" spans="1:71" x14ac:dyDescent="0.2">
      <c r="A177" s="33" t="s">
        <v>71</v>
      </c>
      <c r="B177" s="26">
        <v>43228.791307870371</v>
      </c>
      <c r="C177" s="86">
        <v>6982.2044793480018</v>
      </c>
      <c r="D177" s="28">
        <v>6969.9359999999997</v>
      </c>
      <c r="E177" s="28">
        <v>6597.1130000000012</v>
      </c>
      <c r="F177" s="28">
        <v>5706.6350000000002</v>
      </c>
      <c r="G177" s="29">
        <v>0.22137406720422792</v>
      </c>
      <c r="H177" s="29">
        <v>5.6513053512952993E-2</v>
      </c>
      <c r="I177" s="86">
        <v>353.73606910480703</v>
      </c>
      <c r="J177" s="28">
        <v>363.84300000000002</v>
      </c>
      <c r="K177" s="28">
        <v>323.77600000000007</v>
      </c>
      <c r="L177" s="28">
        <v>303.77999999999997</v>
      </c>
      <c r="M177" s="29">
        <v>0.19771874382777033</v>
      </c>
      <c r="N177" s="29">
        <v>0.12374913520458564</v>
      </c>
      <c r="O177" s="27">
        <v>232.25455856130546</v>
      </c>
      <c r="P177" s="88">
        <v>234.27</v>
      </c>
      <c r="Q177" s="89">
        <v>221.69299999999998</v>
      </c>
      <c r="R177" s="89">
        <v>197.857</v>
      </c>
      <c r="S177" s="29">
        <v>0.18403695598336167</v>
      </c>
      <c r="T177" s="29">
        <v>5.6731606320452377E-2</v>
      </c>
      <c r="U177" s="101"/>
      <c r="V177" s="101"/>
      <c r="W177" s="78"/>
      <c r="X177" s="79">
        <v>20842.14</v>
      </c>
      <c r="Y177" s="100">
        <v>21039.48</v>
      </c>
      <c r="Z177" s="100">
        <v>24779.407999999999</v>
      </c>
      <c r="AA177" s="100">
        <v>20071.717000000001</v>
      </c>
      <c r="AB177" s="100">
        <v>6213.0230000000001</v>
      </c>
      <c r="AC177" s="100">
        <v>6262.6369999999997</v>
      </c>
      <c r="AD177" s="100">
        <v>4225.4139999999998</v>
      </c>
      <c r="AE177" s="100">
        <v>3362.98</v>
      </c>
      <c r="AF177" s="100">
        <v>985.53399999999999</v>
      </c>
      <c r="AG177" s="100">
        <v>1053.694</v>
      </c>
      <c r="AH177" s="100">
        <v>1086.6030000000001</v>
      </c>
      <c r="AI177" s="100">
        <v>1099.5830000000001</v>
      </c>
      <c r="AJ177" s="100">
        <v>1217.9760000000001</v>
      </c>
      <c r="AK177" s="100">
        <v>1038.979</v>
      </c>
      <c r="AL177" s="100">
        <v>783.25599999999997</v>
      </c>
      <c r="AM177" s="100">
        <v>243.90199999999999</v>
      </c>
      <c r="AN177" s="100">
        <v>260.983</v>
      </c>
      <c r="AO177" s="100">
        <v>276.49200000000002</v>
      </c>
      <c r="AP177" s="100">
        <v>257.60199999999998</v>
      </c>
      <c r="AQ177" s="100">
        <v>286.32600000000002</v>
      </c>
      <c r="AR177" s="100">
        <v>1295.5260000000001</v>
      </c>
      <c r="AS177" s="100">
        <v>996.95100000000002</v>
      </c>
      <c r="AT177" s="100">
        <v>230.21100000000001</v>
      </c>
      <c r="AU177" s="100">
        <v>264.36399999999998</v>
      </c>
      <c r="AV177" s="100">
        <v>259.53699999999998</v>
      </c>
      <c r="AW177" s="100">
        <v>324.63900000000001</v>
      </c>
      <c r="AX177" s="100">
        <v>343.33100000000002</v>
      </c>
      <c r="AY177" s="100">
        <v>863.00099999999998</v>
      </c>
      <c r="AZ177" s="100">
        <v>670.85900000000004</v>
      </c>
      <c r="BA177" s="100">
        <v>143.89500000000001</v>
      </c>
      <c r="BB177" s="100">
        <v>171.76599999999999</v>
      </c>
      <c r="BC177" s="100">
        <v>193.161</v>
      </c>
      <c r="BD177" s="100">
        <v>216.41900000000001</v>
      </c>
      <c r="BE177" s="100">
        <v>227.03200000000001</v>
      </c>
      <c r="BF177" s="100">
        <v>-578.43499999999995</v>
      </c>
      <c r="BG177" s="100">
        <v>-746.23500000000001</v>
      </c>
      <c r="BH177" s="100">
        <v>-574.34400000000005</v>
      </c>
      <c r="BI177" s="100">
        <v>-969.46500000000003</v>
      </c>
      <c r="BJ177" s="100">
        <v>-980.37800000000004</v>
      </c>
      <c r="BK177" s="100">
        <v>-1034.4469999999999</v>
      </c>
      <c r="BL177" s="100">
        <v>1901.1769999999999</v>
      </c>
      <c r="BM177" s="100">
        <v>2104.942</v>
      </c>
      <c r="BN177" s="100">
        <v>1864.7180000000001</v>
      </c>
      <c r="BO177" s="100">
        <v>2097.8359999999998</v>
      </c>
      <c r="BP177" s="100">
        <v>2957.88</v>
      </c>
      <c r="BQ177" s="98">
        <v>3200.5819999999999</v>
      </c>
      <c r="BR177" s="101"/>
      <c r="BS177" s="101"/>
    </row>
    <row r="178" spans="1:71" x14ac:dyDescent="0.2">
      <c r="A178" s="33" t="s">
        <v>139</v>
      </c>
      <c r="B178" s="26">
        <v>43228.801874999997</v>
      </c>
      <c r="C178" s="86">
        <v>134</v>
      </c>
      <c r="D178" s="28">
        <v>81.664927919999997</v>
      </c>
      <c r="E178" s="28">
        <v>76.363682039999986</v>
      </c>
      <c r="F178" s="28">
        <v>52.099246439999995</v>
      </c>
      <c r="G178" s="29">
        <v>0.56748769896411577</v>
      </c>
      <c r="H178" s="29">
        <v>6.9421035476303627E-2</v>
      </c>
      <c r="I178" s="86">
        <v>25.333333333333332</v>
      </c>
      <c r="J178" s="28">
        <v>18.065805839999999</v>
      </c>
      <c r="K178" s="28">
        <v>15.239563560000001</v>
      </c>
      <c r="L178" s="28">
        <v>7.4164928400000001</v>
      </c>
      <c r="M178" s="29">
        <v>1.4358960804983396</v>
      </c>
      <c r="N178" s="29">
        <v>0.18545427950562643</v>
      </c>
      <c r="O178" s="27">
        <v>36.666666666666664</v>
      </c>
      <c r="P178" s="88">
        <v>25.02690102</v>
      </c>
      <c r="Q178" s="89">
        <v>18.396412740000002</v>
      </c>
      <c r="R178" s="89">
        <v>16.353022500000002</v>
      </c>
      <c r="S178" s="29">
        <v>0.53041439403633173</v>
      </c>
      <c r="T178" s="29">
        <v>0.36042289188169185</v>
      </c>
      <c r="U178" s="101"/>
      <c r="V178" s="101"/>
      <c r="W178" s="78"/>
      <c r="X178" s="79">
        <v>596.97105293940001</v>
      </c>
      <c r="Y178" s="100">
        <v>601.3799972004</v>
      </c>
      <c r="Z178" s="100">
        <v>254.35387638</v>
      </c>
      <c r="AA178" s="100">
        <v>207.35421822000001</v>
      </c>
      <c r="AB178" s="100">
        <v>60.546135419999999</v>
      </c>
      <c r="AC178" s="100">
        <v>65.344812480000002</v>
      </c>
      <c r="AD178" s="100">
        <v>66.049291619999991</v>
      </c>
      <c r="AE178" s="100">
        <v>75.190925159999992</v>
      </c>
      <c r="AF178" s="100">
        <v>22.064482000000002</v>
      </c>
      <c r="AG178" s="100">
        <v>23.570799999999998</v>
      </c>
      <c r="AH178" s="100">
        <v>35.953958999999998</v>
      </c>
      <c r="AI178" s="100">
        <v>42.155974999999998</v>
      </c>
      <c r="AJ178" s="100">
        <v>43.440734999999997</v>
      </c>
      <c r="AK178" s="100">
        <v>32.293864079999999</v>
      </c>
      <c r="AL178" s="100">
        <v>48.117119580000001</v>
      </c>
      <c r="AM178" s="100">
        <v>8.0377790000000005</v>
      </c>
      <c r="AN178" s="100">
        <v>10.131508999999999</v>
      </c>
      <c r="AO178" s="100">
        <v>21.020437000000001</v>
      </c>
      <c r="AP178" s="100">
        <v>22.045441</v>
      </c>
      <c r="AQ178" s="100">
        <v>27.307375</v>
      </c>
      <c r="AR178" s="100">
        <v>44.824003560000001</v>
      </c>
      <c r="AS178" s="100">
        <v>59.757772680000002</v>
      </c>
      <c r="AT178" s="100">
        <v>20.457419940000001</v>
      </c>
      <c r="AU178" s="100">
        <v>15.707678760000002</v>
      </c>
      <c r="AV178" s="100">
        <v>12.824050139999995</v>
      </c>
      <c r="AW178" s="100">
        <v>8.0660556000000003</v>
      </c>
      <c r="AX178" s="100">
        <v>14.101891560000002</v>
      </c>
      <c r="AY178" s="100">
        <v>68.025127859999998</v>
      </c>
      <c r="AZ178" s="100">
        <v>70.709698979999999</v>
      </c>
      <c r="BA178" s="100">
        <v>37.203620999999998</v>
      </c>
      <c r="BB178" s="100">
        <v>29.201518</v>
      </c>
      <c r="BC178" s="100">
        <v>27.640931999999999</v>
      </c>
      <c r="BD178" s="100">
        <v>19.465717999999999</v>
      </c>
      <c r="BE178" s="100">
        <v>34.135480999999999</v>
      </c>
      <c r="BF178" s="100">
        <v>4.0717439988039725</v>
      </c>
      <c r="BG178" s="100">
        <v>4.4791318019629962</v>
      </c>
      <c r="BH178" s="100">
        <v>10.480090488724874</v>
      </c>
      <c r="BI178" s="100">
        <v>25.833939664542726</v>
      </c>
      <c r="BJ178" s="100">
        <v>40.672939791331487</v>
      </c>
      <c r="BK178" s="100">
        <v>45.390143199781924</v>
      </c>
      <c r="BL178" s="100">
        <v>208.12095915198165</v>
      </c>
      <c r="BM178" s="100">
        <v>173.94297830956199</v>
      </c>
      <c r="BN178" s="100">
        <v>180.5038323404217</v>
      </c>
      <c r="BO178" s="100">
        <v>187.87573030546943</v>
      </c>
      <c r="BP178" s="100">
        <v>199.83164453146571</v>
      </c>
      <c r="BQ178" s="98">
        <v>181.41092925818808</v>
      </c>
      <c r="BR178" s="101"/>
      <c r="BS178" s="101"/>
    </row>
    <row r="179" spans="1:71" x14ac:dyDescent="0.2">
      <c r="A179" s="33" t="s">
        <v>322</v>
      </c>
      <c r="B179" s="26">
        <v>43228.801874999997</v>
      </c>
      <c r="C179" s="86" t="s">
        <v>9</v>
      </c>
      <c r="D179" s="28">
        <v>54.443285279999998</v>
      </c>
      <c r="E179" s="28">
        <v>50.909121359999972</v>
      </c>
      <c r="F179" s="28">
        <v>34.732830960000001</v>
      </c>
      <c r="G179" s="29">
        <v>0.56748769896411555</v>
      </c>
      <c r="H179" s="29">
        <v>6.9421035476304072E-2</v>
      </c>
      <c r="I179" s="86" t="s">
        <v>9</v>
      </c>
      <c r="J179" s="28">
        <v>12.04387056</v>
      </c>
      <c r="K179" s="28">
        <v>10.159709039999999</v>
      </c>
      <c r="L179" s="28">
        <v>4.9443285600000006</v>
      </c>
      <c r="M179" s="29">
        <v>1.4358960804983396</v>
      </c>
      <c r="N179" s="29">
        <v>0.18545427950562665</v>
      </c>
      <c r="O179" s="27" t="s">
        <v>9</v>
      </c>
      <c r="P179" s="88">
        <v>16.684600679999999</v>
      </c>
      <c r="Q179" s="89">
        <v>12.264275160000004</v>
      </c>
      <c r="R179" s="89">
        <v>10.902015</v>
      </c>
      <c r="S179" s="29">
        <v>0.53041439403633173</v>
      </c>
      <c r="T179" s="29">
        <v>0.36042289188169141</v>
      </c>
      <c r="U179" s="101"/>
      <c r="V179" s="101"/>
      <c r="W179" s="78"/>
      <c r="X179" s="79">
        <v>393.49827541920001</v>
      </c>
      <c r="Y179" s="100">
        <v>392.67159837000003</v>
      </c>
      <c r="Z179" s="100">
        <v>169.56925091999997</v>
      </c>
      <c r="AA179" s="100">
        <v>138.23614547999998</v>
      </c>
      <c r="AB179" s="100">
        <v>40.364090279999992</v>
      </c>
      <c r="AC179" s="100">
        <v>43.563208320000008</v>
      </c>
      <c r="AD179" s="100">
        <v>44.032861079999996</v>
      </c>
      <c r="AE179" s="100">
        <v>50.127283439999999</v>
      </c>
      <c r="AF179" s="100">
        <v>22.064482000000002</v>
      </c>
      <c r="AG179" s="100">
        <v>23.570799999999998</v>
      </c>
      <c r="AH179" s="100">
        <v>35.953958999999998</v>
      </c>
      <c r="AI179" s="100">
        <v>42.155974999999998</v>
      </c>
      <c r="AJ179" s="100">
        <v>43.440734999999997</v>
      </c>
      <c r="AK179" s="100">
        <v>21.529242719999999</v>
      </c>
      <c r="AL179" s="100">
        <v>32.078079719999998</v>
      </c>
      <c r="AM179" s="100">
        <v>8.0377790000000005</v>
      </c>
      <c r="AN179" s="100">
        <v>10.131508999999999</v>
      </c>
      <c r="AO179" s="100">
        <v>21.020437000000001</v>
      </c>
      <c r="AP179" s="100">
        <v>22.045441</v>
      </c>
      <c r="AQ179" s="100">
        <v>27.307375</v>
      </c>
      <c r="AR179" s="100">
        <v>29.88266904</v>
      </c>
      <c r="AS179" s="100">
        <v>39.838515119999997</v>
      </c>
      <c r="AT179" s="100">
        <v>13.63827996</v>
      </c>
      <c r="AU179" s="100">
        <v>10.471785840000003</v>
      </c>
      <c r="AV179" s="100">
        <v>8.5493667599999981</v>
      </c>
      <c r="AW179" s="100">
        <v>5.3773704000000002</v>
      </c>
      <c r="AX179" s="100">
        <v>9.4012610400000014</v>
      </c>
      <c r="AY179" s="100">
        <v>45.350085240000006</v>
      </c>
      <c r="AZ179" s="100">
        <v>47.139799320000002</v>
      </c>
      <c r="BA179" s="100">
        <v>37.203620999999998</v>
      </c>
      <c r="BB179" s="100">
        <v>29.201518</v>
      </c>
      <c r="BC179" s="100">
        <v>27.640931999999999</v>
      </c>
      <c r="BD179" s="100">
        <v>19.465717999999999</v>
      </c>
      <c r="BE179" s="100">
        <v>34.135480999999999</v>
      </c>
      <c r="BF179" s="100">
        <v>3.8172600000908394</v>
      </c>
      <c r="BG179" s="100">
        <v>4.1991860656736986</v>
      </c>
      <c r="BH179" s="100">
        <v>9.8250848362993803</v>
      </c>
      <c r="BI179" s="100">
        <v>24.219318443199295</v>
      </c>
      <c r="BJ179" s="100">
        <v>38.130881066481166</v>
      </c>
      <c r="BK179" s="100">
        <v>42.553259263307723</v>
      </c>
      <c r="BL179" s="100">
        <v>195.11339926693819</v>
      </c>
      <c r="BM179" s="100">
        <v>163.07154221699537</v>
      </c>
      <c r="BN179" s="100">
        <v>169.22234287287944</v>
      </c>
      <c r="BO179" s="100">
        <v>176.1334972173062</v>
      </c>
      <c r="BP179" s="100">
        <v>187.34216680773687</v>
      </c>
      <c r="BQ179" s="98">
        <v>170.07274623355539</v>
      </c>
      <c r="BR179" s="101"/>
      <c r="BS179" s="101"/>
    </row>
    <row r="180" spans="1:71" x14ac:dyDescent="0.2">
      <c r="A180" s="33" t="s">
        <v>323</v>
      </c>
      <c r="B180" s="26">
        <v>43228.801874999997</v>
      </c>
      <c r="C180" s="86" t="s">
        <v>9</v>
      </c>
      <c r="D180" s="28">
        <v>15.123134800000001</v>
      </c>
      <c r="E180" s="28">
        <v>14.141422600000006</v>
      </c>
      <c r="F180" s="28">
        <v>9.6480085999999989</v>
      </c>
      <c r="G180" s="29">
        <v>0.56748769896411599</v>
      </c>
      <c r="H180" s="29">
        <v>6.9421035476303183E-2</v>
      </c>
      <c r="I180" s="86" t="s">
        <v>9</v>
      </c>
      <c r="J180" s="28">
        <v>3.3455196000000003</v>
      </c>
      <c r="K180" s="28">
        <v>2.8221413999999996</v>
      </c>
      <c r="L180" s="28">
        <v>1.3734246000000001</v>
      </c>
      <c r="M180" s="29">
        <v>1.4358960804983396</v>
      </c>
      <c r="N180" s="29">
        <v>0.18545427950562665</v>
      </c>
      <c r="O180" s="27" t="s">
        <v>9</v>
      </c>
      <c r="P180" s="88">
        <v>4.6346112999999995</v>
      </c>
      <c r="Q180" s="89">
        <v>3.4067430999999999</v>
      </c>
      <c r="R180" s="89">
        <v>3.0283375000000001</v>
      </c>
      <c r="S180" s="29">
        <v>0.5304143940363315</v>
      </c>
      <c r="T180" s="29">
        <v>0.36042289188169185</v>
      </c>
      <c r="U180" s="101"/>
      <c r="V180" s="101"/>
      <c r="W180" s="78"/>
      <c r="X180" s="79">
        <v>181.86895084600002</v>
      </c>
      <c r="Y180" s="100">
        <v>176.9088885502</v>
      </c>
      <c r="Z180" s="100">
        <v>47.102569700000004</v>
      </c>
      <c r="AA180" s="100">
        <v>38.398929299999999</v>
      </c>
      <c r="AB180" s="100">
        <v>11.2122473</v>
      </c>
      <c r="AC180" s="100">
        <v>12.100891200000003</v>
      </c>
      <c r="AD180" s="100">
        <v>12.231350300000001</v>
      </c>
      <c r="AE180" s="100">
        <v>13.9242454</v>
      </c>
      <c r="AF180" s="100">
        <v>22.064482000000002</v>
      </c>
      <c r="AG180" s="100">
        <v>23.570799999999998</v>
      </c>
      <c r="AH180" s="100">
        <v>35.953958999999998</v>
      </c>
      <c r="AI180" s="100">
        <v>42.155974999999998</v>
      </c>
      <c r="AJ180" s="100">
        <v>43.440734999999997</v>
      </c>
      <c r="AK180" s="100">
        <v>5.9803452000000004</v>
      </c>
      <c r="AL180" s="100">
        <v>8.9105776999999993</v>
      </c>
      <c r="AM180" s="100">
        <v>8.0377790000000005</v>
      </c>
      <c r="AN180" s="100">
        <v>10.131508999999999</v>
      </c>
      <c r="AO180" s="100">
        <v>21.020437000000001</v>
      </c>
      <c r="AP180" s="100">
        <v>22.045441</v>
      </c>
      <c r="AQ180" s="100">
        <v>27.307375</v>
      </c>
      <c r="AR180" s="100">
        <v>8.3007413999999997</v>
      </c>
      <c r="AS180" s="100">
        <v>11.066254199999999</v>
      </c>
      <c r="AT180" s="100">
        <v>3.7884110999999998</v>
      </c>
      <c r="AU180" s="100">
        <v>2.9088294000000006</v>
      </c>
      <c r="AV180" s="100">
        <v>2.3748240999999992</v>
      </c>
      <c r="AW180" s="100">
        <v>1.493714</v>
      </c>
      <c r="AX180" s="100">
        <v>2.6114614</v>
      </c>
      <c r="AY180" s="100">
        <v>12.597245900000001</v>
      </c>
      <c r="AZ180" s="100">
        <v>13.0943887</v>
      </c>
      <c r="BA180" s="100">
        <v>37.203620999999998</v>
      </c>
      <c r="BB180" s="100">
        <v>29.201518</v>
      </c>
      <c r="BC180" s="100">
        <v>27.640931999999999</v>
      </c>
      <c r="BD180" s="100">
        <v>19.465717999999999</v>
      </c>
      <c r="BE180" s="100">
        <v>34.135480999999999</v>
      </c>
      <c r="BF180" s="100">
        <v>7.6345200011051872</v>
      </c>
      <c r="BG180" s="100">
        <v>8.3983721323633063</v>
      </c>
      <c r="BH180" s="100">
        <v>19.650169674975746</v>
      </c>
      <c r="BI180" s="100">
        <v>48.438636892257975</v>
      </c>
      <c r="BJ180" s="100">
        <v>76.261762142187337</v>
      </c>
      <c r="BK180" s="100">
        <v>85.106518536910343</v>
      </c>
      <c r="BL180" s="100">
        <v>390.22679858108012</v>
      </c>
      <c r="BM180" s="100">
        <v>326.14308447344263</v>
      </c>
      <c r="BN180" s="100">
        <v>338.44468578669881</v>
      </c>
      <c r="BO180" s="100">
        <v>352.26699447722433</v>
      </c>
      <c r="BP180" s="100">
        <v>374.68433366079739</v>
      </c>
      <c r="BQ180" s="98">
        <v>340.1454925082565</v>
      </c>
      <c r="BR180" s="101"/>
      <c r="BS180" s="101"/>
    </row>
    <row r="181" spans="1:71" x14ac:dyDescent="0.2">
      <c r="A181" s="33" t="s">
        <v>324</v>
      </c>
      <c r="B181" s="26">
        <v>43228.810185185182</v>
      </c>
      <c r="C181" s="86" t="s">
        <v>9</v>
      </c>
      <c r="D181" s="28">
        <v>236.20246900000001</v>
      </c>
      <c r="E181" s="28">
        <v>272.95938899999999</v>
      </c>
      <c r="F181" s="28">
        <v>173.76415900000001</v>
      </c>
      <c r="G181" s="29">
        <v>0.35932789799304921</v>
      </c>
      <c r="H181" s="29">
        <v>-0.13466076449929332</v>
      </c>
      <c r="I181" s="86" t="s">
        <v>9</v>
      </c>
      <c r="J181" s="28">
        <v>44.235221000000003</v>
      </c>
      <c r="K181" s="28">
        <v>42.728422999999992</v>
      </c>
      <c r="L181" s="28">
        <v>11.84966</v>
      </c>
      <c r="M181" s="29">
        <v>2.7330371504330082</v>
      </c>
      <c r="N181" s="29">
        <v>3.5264535740062497E-2</v>
      </c>
      <c r="O181" s="27" t="s">
        <v>9</v>
      </c>
      <c r="P181" s="88">
        <v>28.68525</v>
      </c>
      <c r="Q181" s="89">
        <v>23.035888999999997</v>
      </c>
      <c r="R181" s="89">
        <v>2.873078</v>
      </c>
      <c r="S181" s="29">
        <v>8.9841528841194016</v>
      </c>
      <c r="T181" s="29">
        <v>0.24524171825971219</v>
      </c>
      <c r="U181" s="101"/>
      <c r="V181" s="101"/>
      <c r="W181" s="78"/>
      <c r="X181" s="79">
        <v>778.22542861019997</v>
      </c>
      <c r="Y181" s="100">
        <v>796.85101118879993</v>
      </c>
      <c r="Z181" s="100">
        <v>918.87158799999997</v>
      </c>
      <c r="AA181" s="100">
        <v>730.62473999999997</v>
      </c>
      <c r="AB181" s="100">
        <v>234.04502199999999</v>
      </c>
      <c r="AC181" s="100">
        <v>238.10301799999999</v>
      </c>
      <c r="AD181" s="100">
        <v>250.93771599999999</v>
      </c>
      <c r="AE181" s="100">
        <v>213.36630700000001</v>
      </c>
      <c r="AF181" s="100">
        <v>41.110599999999998</v>
      </c>
      <c r="AG181" s="100">
        <v>63.06317</v>
      </c>
      <c r="AH181" s="100">
        <v>68.255643000000006</v>
      </c>
      <c r="AI181" s="100">
        <v>78.508302999999998</v>
      </c>
      <c r="AJ181" s="100">
        <v>78.002047000000005</v>
      </c>
      <c r="AK181" s="100">
        <v>108.15564500000001</v>
      </c>
      <c r="AL181" s="100">
        <v>61.743523000000003</v>
      </c>
      <c r="AM181" s="100">
        <v>6.6363890000000003</v>
      </c>
      <c r="AN181" s="100">
        <v>27.981725000000001</v>
      </c>
      <c r="AO181" s="100">
        <v>34.984644000000003</v>
      </c>
      <c r="AP181" s="100">
        <v>37.253045</v>
      </c>
      <c r="AQ181" s="100">
        <v>38.105891999999997</v>
      </c>
      <c r="AR181" s="100">
        <v>128.97937899999999</v>
      </c>
      <c r="AS181" s="100">
        <v>76.794497000000007</v>
      </c>
      <c r="AT181" s="100">
        <v>29.169751999999999</v>
      </c>
      <c r="AU181" s="100">
        <v>25.585391000000001</v>
      </c>
      <c r="AV181" s="100">
        <v>10.285614000000001</v>
      </c>
      <c r="AW181" s="100">
        <v>34.270032999999998</v>
      </c>
      <c r="AX181" s="100">
        <v>40.131262999999997</v>
      </c>
      <c r="AY181" s="100">
        <v>64.151184000000001</v>
      </c>
      <c r="AZ181" s="100">
        <v>60.168892</v>
      </c>
      <c r="BA181" s="100">
        <v>23.73057</v>
      </c>
      <c r="BB181" s="100">
        <v>15.868978</v>
      </c>
      <c r="BC181" s="100">
        <v>19.214064</v>
      </c>
      <c r="BD181" s="100">
        <v>17.528593999999998</v>
      </c>
      <c r="BE181" s="100">
        <v>21.821156999999999</v>
      </c>
      <c r="BF181" s="100">
        <v>122.173329</v>
      </c>
      <c r="BG181" s="100">
        <v>153.512709</v>
      </c>
      <c r="BH181" s="100">
        <v>174.483574</v>
      </c>
      <c r="BI181" s="100">
        <v>233.71647100000001</v>
      </c>
      <c r="BJ181" s="100">
        <v>220.89586499999999</v>
      </c>
      <c r="BK181" s="100">
        <v>247.677673</v>
      </c>
      <c r="BL181" s="100">
        <v>355.61397899999997</v>
      </c>
      <c r="BM181" s="100">
        <v>275.59601500000002</v>
      </c>
      <c r="BN181" s="100">
        <v>300.912959</v>
      </c>
      <c r="BO181" s="100">
        <v>323.45600000000002</v>
      </c>
      <c r="BP181" s="100">
        <v>353.01223299999998</v>
      </c>
      <c r="BQ181" s="98">
        <v>380.260941</v>
      </c>
      <c r="BR181" s="101"/>
      <c r="BS181" s="101"/>
    </row>
    <row r="182" spans="1:71" x14ac:dyDescent="0.2">
      <c r="A182" s="33" t="s">
        <v>325</v>
      </c>
      <c r="B182" s="26">
        <v>43228.831655092596</v>
      </c>
      <c r="C182" s="86" t="s">
        <v>9</v>
      </c>
      <c r="D182" s="28">
        <v>29.216011999999999</v>
      </c>
      <c r="E182" s="28">
        <v>20.795406</v>
      </c>
      <c r="F182" s="28">
        <v>17.635331999999998</v>
      </c>
      <c r="G182" s="29">
        <v>0.65667490694249486</v>
      </c>
      <c r="H182" s="29">
        <v>0.40492626111747954</v>
      </c>
      <c r="I182" s="86" t="s">
        <v>9</v>
      </c>
      <c r="J182" s="28">
        <v>-1.9741599999999999</v>
      </c>
      <c r="K182" s="28">
        <v>-3.4274609999999992</v>
      </c>
      <c r="L182" s="28">
        <v>-3.1494800000000001</v>
      </c>
      <c r="M182" s="29" t="s">
        <v>237</v>
      </c>
      <c r="N182" s="29" t="s">
        <v>237</v>
      </c>
      <c r="O182" s="27" t="s">
        <v>9</v>
      </c>
      <c r="P182" s="88">
        <v>10.210276</v>
      </c>
      <c r="Q182" s="89">
        <v>12.489066000000001</v>
      </c>
      <c r="R182" s="89">
        <v>-0.251608</v>
      </c>
      <c r="S182" s="29" t="s">
        <v>237</v>
      </c>
      <c r="T182" s="29">
        <v>-0.18246280386379576</v>
      </c>
      <c r="U182" s="101"/>
      <c r="V182" s="101"/>
      <c r="W182" s="78"/>
      <c r="X182" s="79">
        <v>1715</v>
      </c>
      <c r="Y182" s="100">
        <v>1754.2</v>
      </c>
      <c r="Z182" s="100">
        <v>85.514494999999997</v>
      </c>
      <c r="AA182" s="100">
        <v>94.776443</v>
      </c>
      <c r="AB182" s="100">
        <v>23.890544999999999</v>
      </c>
      <c r="AC182" s="100">
        <v>23.193211999999999</v>
      </c>
      <c r="AD182" s="100">
        <v>-0.80659999999999998</v>
      </c>
      <c r="AE182" s="100">
        <v>1.040238</v>
      </c>
      <c r="AF182" s="100">
        <v>-0.382407</v>
      </c>
      <c r="AG182" s="100">
        <v>1.301388</v>
      </c>
      <c r="AH182" s="100">
        <v>-0.40217700000000001</v>
      </c>
      <c r="AI182" s="100">
        <v>-0.49761100000000003</v>
      </c>
      <c r="AJ182" s="100">
        <v>0.64414700000000003</v>
      </c>
      <c r="AK182" s="100">
        <v>-13.921329</v>
      </c>
      <c r="AL182" s="100">
        <v>-8.2595349999999996</v>
      </c>
      <c r="AM182" s="100">
        <v>-3.1929280000000002</v>
      </c>
      <c r="AN182" s="100">
        <v>-3.498634</v>
      </c>
      <c r="AO182" s="100">
        <v>-3.2448459999999999</v>
      </c>
      <c r="AP182" s="100">
        <v>-3.8251149999999998</v>
      </c>
      <c r="AQ182" s="100">
        <v>-2.391076</v>
      </c>
      <c r="AR182" s="100">
        <v>-12.287305</v>
      </c>
      <c r="AS182" s="100">
        <v>-6.5104649999999999</v>
      </c>
      <c r="AT182" s="100">
        <v>-1.425325</v>
      </c>
      <c r="AU182" s="100">
        <v>-2.2682120000000001</v>
      </c>
      <c r="AV182" s="100">
        <v>-1.604846</v>
      </c>
      <c r="AW182" s="100">
        <v>-3.0434459999999999</v>
      </c>
      <c r="AX182" s="100">
        <v>-2.6669179999999999</v>
      </c>
      <c r="AY182" s="100">
        <v>14.44392</v>
      </c>
      <c r="AZ182" s="100">
        <v>38.975686000000003</v>
      </c>
      <c r="BA182" s="100">
        <v>14.883556</v>
      </c>
      <c r="BB182" s="100">
        <v>-5.2606260000000002</v>
      </c>
      <c r="BC182" s="100">
        <v>17.561002999999999</v>
      </c>
      <c r="BD182" s="100">
        <v>-4.5920839999999998</v>
      </c>
      <c r="BE182" s="100">
        <v>6.9571990000000001</v>
      </c>
      <c r="BF182" s="100">
        <v>-184.50792200000001</v>
      </c>
      <c r="BG182" s="100">
        <v>-178.540886</v>
      </c>
      <c r="BH182" s="100">
        <v>-168.019858</v>
      </c>
      <c r="BI182" s="100">
        <v>-181.18961200000001</v>
      </c>
      <c r="BJ182" s="100">
        <v>-221.63491099999999</v>
      </c>
      <c r="BK182" s="100">
        <v>-207.94850299999999</v>
      </c>
      <c r="BL182" s="100">
        <v>200.97685000000001</v>
      </c>
      <c r="BM182" s="100">
        <v>200.56658899999999</v>
      </c>
      <c r="BN182" s="100">
        <v>193.03719000000001</v>
      </c>
      <c r="BO182" s="100">
        <v>189.49439000000001</v>
      </c>
      <c r="BP182" s="100">
        <v>201.540312</v>
      </c>
      <c r="BQ182" s="98">
        <v>211.75058799999999</v>
      </c>
      <c r="BR182" s="101"/>
      <c r="BS182" s="101"/>
    </row>
    <row r="183" spans="1:71" x14ac:dyDescent="0.2">
      <c r="A183" s="33" t="s">
        <v>101</v>
      </c>
      <c r="B183" s="26">
        <v>43228.872604166667</v>
      </c>
      <c r="C183" s="86" t="s">
        <v>9</v>
      </c>
      <c r="D183" s="28">
        <v>9.2711000000000002E-2</v>
      </c>
      <c r="E183" s="28">
        <v>8.9334999999999998E-2</v>
      </c>
      <c r="F183" s="28">
        <v>69.430086000000003</v>
      </c>
      <c r="G183" s="29">
        <v>-0.99866468550823917</v>
      </c>
      <c r="H183" s="29">
        <v>3.7790339732467704E-2</v>
      </c>
      <c r="I183" s="86" t="s">
        <v>9</v>
      </c>
      <c r="J183" s="28">
        <v>-2.4457040000000001</v>
      </c>
      <c r="K183" s="28">
        <v>-3.104515000000001</v>
      </c>
      <c r="L183" s="28">
        <v>12.111084999999999</v>
      </c>
      <c r="M183" s="29" t="s">
        <v>237</v>
      </c>
      <c r="N183" s="29" t="s">
        <v>237</v>
      </c>
      <c r="O183" s="27" t="s">
        <v>9</v>
      </c>
      <c r="P183" s="88">
        <v>7.4264489999999999</v>
      </c>
      <c r="Q183" s="89">
        <v>17.17756700000001</v>
      </c>
      <c r="R183" s="89">
        <v>491.288138</v>
      </c>
      <c r="S183" s="29">
        <v>-0.98488372011131275</v>
      </c>
      <c r="T183" s="29">
        <v>-0.56766583998770048</v>
      </c>
      <c r="U183" s="101"/>
      <c r="V183" s="101"/>
      <c r="W183" s="78"/>
      <c r="X183" s="79">
        <v>465.95447058999997</v>
      </c>
      <c r="Y183" s="100">
        <v>458.51110843999999</v>
      </c>
      <c r="Z183" s="100">
        <v>8.9334999999999998E-2</v>
      </c>
      <c r="AA183" s="100">
        <v>135.40947</v>
      </c>
      <c r="AB183" s="100">
        <v>0</v>
      </c>
      <c r="AC183" s="100">
        <v>0</v>
      </c>
      <c r="AD183" s="100">
        <v>5.2430999999999998E-2</v>
      </c>
      <c r="AE183" s="100">
        <v>1.1282920000000001</v>
      </c>
      <c r="AF183" s="100">
        <v>21.831358999999999</v>
      </c>
      <c r="AG183" s="100">
        <v>7.9045170000000002</v>
      </c>
      <c r="AH183" s="100">
        <v>-29.735876000000001</v>
      </c>
      <c r="AI183" s="100">
        <v>5.2430999999999998E-2</v>
      </c>
      <c r="AJ183" s="100">
        <v>8.584E-2</v>
      </c>
      <c r="AK183" s="100">
        <v>-15.180984</v>
      </c>
      <c r="AL183" s="100">
        <v>-28.118020999999999</v>
      </c>
      <c r="AM183" s="100">
        <v>10.310169999999999</v>
      </c>
      <c r="AN183" s="100">
        <v>-1.854849</v>
      </c>
      <c r="AO183" s="100">
        <v>-5.0320790000000004</v>
      </c>
      <c r="AP183" s="100">
        <v>-3.5719910000000001</v>
      </c>
      <c r="AQ183" s="100">
        <v>-2.8966959999999999</v>
      </c>
      <c r="AR183" s="100">
        <v>-11.408198000000001</v>
      </c>
      <c r="AS183" s="100">
        <v>66.000354999999999</v>
      </c>
      <c r="AT183" s="100">
        <v>6.5499859999999996</v>
      </c>
      <c r="AU183" s="100">
        <v>14.643214</v>
      </c>
      <c r="AV183" s="100">
        <v>26.438962</v>
      </c>
      <c r="AW183" s="100">
        <v>13.074816</v>
      </c>
      <c r="AX183" s="100">
        <v>-19.360543</v>
      </c>
      <c r="AY183" s="100">
        <v>487.36695300000002</v>
      </c>
      <c r="AZ183" s="100">
        <v>-20.502367</v>
      </c>
      <c r="BA183" s="100">
        <v>-6.1575749999999996</v>
      </c>
      <c r="BB183" s="100">
        <v>-4.6220980000000003</v>
      </c>
      <c r="BC183" s="100">
        <v>-8.4154230000000005</v>
      </c>
      <c r="BD183" s="100">
        <v>-17.961143</v>
      </c>
      <c r="BE183" s="100">
        <v>-3.4790939999999999</v>
      </c>
      <c r="BF183" s="100">
        <v>1.9508559999999999</v>
      </c>
      <c r="BG183" s="100">
        <v>-162.679845</v>
      </c>
      <c r="BH183" s="100">
        <v>-157.79940300000001</v>
      </c>
      <c r="BI183" s="100">
        <v>1.5207280000000001</v>
      </c>
      <c r="BJ183" s="100">
        <v>1.387589</v>
      </c>
      <c r="BK183" s="100">
        <v>1.2794110000000001</v>
      </c>
      <c r="BL183" s="100">
        <v>444.84796699999998</v>
      </c>
      <c r="BM183" s="100">
        <v>936.13610500000004</v>
      </c>
      <c r="BN183" s="100">
        <v>432.70104800000001</v>
      </c>
      <c r="BO183" s="100">
        <v>429.49392899999998</v>
      </c>
      <c r="BP183" s="100">
        <v>442.58652499999999</v>
      </c>
      <c r="BQ183" s="98">
        <v>456.781924</v>
      </c>
      <c r="BR183" s="101"/>
      <c r="BS183" s="101"/>
    </row>
    <row r="184" spans="1:71" x14ac:dyDescent="0.2">
      <c r="A184" s="33" t="s">
        <v>94</v>
      </c>
      <c r="B184" s="26">
        <v>43228.894074074073</v>
      </c>
      <c r="C184" s="86" t="s">
        <v>9</v>
      </c>
      <c r="D184" s="28">
        <v>441.23193300000003</v>
      </c>
      <c r="E184" s="28">
        <v>358.22657300000003</v>
      </c>
      <c r="F184" s="28">
        <v>249.105784</v>
      </c>
      <c r="G184" s="29">
        <v>0.77126329993204834</v>
      </c>
      <c r="H184" s="29">
        <v>0.2317119003899244</v>
      </c>
      <c r="I184" s="86" t="s">
        <v>9</v>
      </c>
      <c r="J184" s="28">
        <v>31.54684</v>
      </c>
      <c r="K184" s="28">
        <v>33.535198999999992</v>
      </c>
      <c r="L184" s="28">
        <v>15.503043999999999</v>
      </c>
      <c r="M184" s="29">
        <v>1.0348803757507237</v>
      </c>
      <c r="N184" s="29">
        <v>-5.9291701236065197E-2</v>
      </c>
      <c r="O184" s="27" t="s">
        <v>9</v>
      </c>
      <c r="P184" s="88">
        <v>-12.914418</v>
      </c>
      <c r="Q184" s="89">
        <v>10.995239999999999</v>
      </c>
      <c r="R184" s="89">
        <v>-16.47466</v>
      </c>
      <c r="S184" s="29" t="s">
        <v>237</v>
      </c>
      <c r="T184" s="29" t="s">
        <v>237</v>
      </c>
      <c r="U184" s="101"/>
      <c r="V184" s="101"/>
      <c r="W184" s="98"/>
      <c r="X184" s="100">
        <v>1110</v>
      </c>
      <c r="Y184" s="100">
        <v>1104</v>
      </c>
      <c r="Z184" s="100">
        <v>1151.831944</v>
      </c>
      <c r="AA184" s="100">
        <v>971.85813399999995</v>
      </c>
      <c r="AB184" s="100">
        <v>253.26905199999999</v>
      </c>
      <c r="AC184" s="100">
        <v>291.23053499999997</v>
      </c>
      <c r="AD184" s="100">
        <v>143.738001</v>
      </c>
      <c r="AE184" s="100">
        <v>88.953404000000006</v>
      </c>
      <c r="AF184" s="100">
        <v>17.419388000000001</v>
      </c>
      <c r="AG184" s="100">
        <v>58.348388999999997</v>
      </c>
      <c r="AH184" s="100">
        <v>57.199084999999997</v>
      </c>
      <c r="AI184" s="100">
        <v>49.754511000000001</v>
      </c>
      <c r="AJ184" s="100">
        <v>41.050350999999999</v>
      </c>
      <c r="AK184" s="100">
        <v>57.305981000000003</v>
      </c>
      <c r="AL184" s="100">
        <v>-67.618380000000002</v>
      </c>
      <c r="AM184" s="100">
        <v>2.98048</v>
      </c>
      <c r="AN184" s="100">
        <v>41.615141999999999</v>
      </c>
      <c r="AO184" s="100">
        <v>33.664473000000001</v>
      </c>
      <c r="AP184" s="100">
        <v>18.029257999999999</v>
      </c>
      <c r="AQ184" s="100">
        <v>17.78772</v>
      </c>
      <c r="AR184" s="100">
        <v>108.66024899999999</v>
      </c>
      <c r="AS184" s="100">
        <v>-12.618869</v>
      </c>
      <c r="AT184" s="100">
        <v>-4.0351509999999999</v>
      </c>
      <c r="AU184" s="100">
        <v>16.463524</v>
      </c>
      <c r="AV184" s="100">
        <v>-26.226889</v>
      </c>
      <c r="AW184" s="100">
        <v>26.80564</v>
      </c>
      <c r="AX184" s="100">
        <v>32.816366000000002</v>
      </c>
      <c r="AY184" s="100">
        <v>6.9068649999999998</v>
      </c>
      <c r="AZ184" s="100">
        <v>-73.505481000000003</v>
      </c>
      <c r="BA184" s="100">
        <v>-26.685162999999999</v>
      </c>
      <c r="BB184" s="100">
        <v>-31.621939000000001</v>
      </c>
      <c r="BC184" s="100">
        <v>17.614865000000002</v>
      </c>
      <c r="BD184" s="100">
        <v>4.6799540000000004</v>
      </c>
      <c r="BE184" s="100">
        <v>7.7063309999999996</v>
      </c>
      <c r="BF184" s="100">
        <v>961.95779500000003</v>
      </c>
      <c r="BG184" s="100">
        <v>982.14673200000004</v>
      </c>
      <c r="BH184" s="100">
        <v>1091.7419190000001</v>
      </c>
      <c r="BI184" s="100">
        <v>1195.0856980000001</v>
      </c>
      <c r="BJ184" s="100">
        <v>1139.4730050000001</v>
      </c>
      <c r="BK184" s="100">
        <v>1249.632744</v>
      </c>
      <c r="BL184" s="100">
        <v>348.21181799999999</v>
      </c>
      <c r="BM184" s="100">
        <v>328.05167699999998</v>
      </c>
      <c r="BN184" s="100">
        <v>335.98699699999997</v>
      </c>
      <c r="BO184" s="100">
        <v>353.48927600000002</v>
      </c>
      <c r="BP184" s="100">
        <v>355.004434</v>
      </c>
      <c r="BQ184" s="98">
        <v>333.20737000000003</v>
      </c>
      <c r="BR184" s="101"/>
      <c r="BS184" s="101"/>
    </row>
    <row r="185" spans="1:71" x14ac:dyDescent="0.2">
      <c r="A185" s="91" t="s">
        <v>326</v>
      </c>
      <c r="B185" s="30">
        <v>43229.757233796299</v>
      </c>
      <c r="C185" s="92" t="s">
        <v>9</v>
      </c>
      <c r="D185" s="31">
        <v>51.123569000000003</v>
      </c>
      <c r="E185" s="31">
        <v>56.446377000000012</v>
      </c>
      <c r="F185" s="31">
        <v>31.08961</v>
      </c>
      <c r="G185" s="32">
        <v>0.64439402745804797</v>
      </c>
      <c r="H185" s="32">
        <v>-9.4298487925983387E-2</v>
      </c>
      <c r="I185" s="92" t="s">
        <v>9</v>
      </c>
      <c r="J185" s="31">
        <v>-4.3238539999999999</v>
      </c>
      <c r="K185" s="31">
        <v>1.4253209999999994</v>
      </c>
      <c r="L185" s="31">
        <v>2.0298099999999999</v>
      </c>
      <c r="M185" s="32" t="s">
        <v>190</v>
      </c>
      <c r="N185" s="32" t="s">
        <v>190</v>
      </c>
      <c r="O185" s="92" t="s">
        <v>9</v>
      </c>
      <c r="P185" s="92">
        <v>-5.994866</v>
      </c>
      <c r="Q185" s="31">
        <v>-6.7977270000000001</v>
      </c>
      <c r="R185" s="109">
        <v>-0.71896400000000005</v>
      </c>
      <c r="S185" s="32" t="s">
        <v>190</v>
      </c>
      <c r="T185" s="32" t="s">
        <v>190</v>
      </c>
      <c r="U185" s="101"/>
      <c r="V185" s="101"/>
      <c r="W185" s="78"/>
      <c r="X185" s="98"/>
      <c r="Y185" s="98">
        <v>80.849999999999994</v>
      </c>
      <c r="Z185" s="98">
        <v>175.78345300000001</v>
      </c>
      <c r="AA185" s="98">
        <v>103.010772</v>
      </c>
      <c r="AB185" s="98">
        <v>37.874248000000001</v>
      </c>
      <c r="AC185" s="98">
        <v>50.373218000000001</v>
      </c>
      <c r="AD185" s="98">
        <v>13.266219</v>
      </c>
      <c r="AE185" s="98">
        <v>10.569633</v>
      </c>
      <c r="AF185" s="98">
        <v>3.6643409999999998</v>
      </c>
      <c r="AG185" s="98">
        <v>3.1751809999999998</v>
      </c>
      <c r="AH185" s="98">
        <v>3.8219880000000002</v>
      </c>
      <c r="AI185" s="98">
        <v>2.6047090000000002</v>
      </c>
      <c r="AJ185" s="98">
        <v>-1.5705439999999999</v>
      </c>
      <c r="AK185" s="98">
        <v>4.5639880000000002</v>
      </c>
      <c r="AL185" s="98">
        <v>2.9409809999999998</v>
      </c>
      <c r="AM185" s="98">
        <v>1.122431</v>
      </c>
      <c r="AN185" s="98">
        <v>1.344757</v>
      </c>
      <c r="AO185" s="98">
        <v>1.745304</v>
      </c>
      <c r="AP185" s="98">
        <v>0.35149599999999998</v>
      </c>
      <c r="AQ185" s="98">
        <v>-4.3977279999999999</v>
      </c>
      <c r="AR185" s="98">
        <v>8.6811369999999997</v>
      </c>
      <c r="AS185" s="98">
        <v>6.1944220000000003</v>
      </c>
      <c r="AT185" s="98">
        <v>3.0600019999999999</v>
      </c>
      <c r="AU185" s="98">
        <v>1.215155</v>
      </c>
      <c r="AV185" s="98">
        <v>2.590713</v>
      </c>
      <c r="AW185" s="98">
        <v>2.3267920000000002</v>
      </c>
      <c r="AX185" s="98">
        <v>2.8992140000000002</v>
      </c>
      <c r="AY185" s="98">
        <v>-5.0994130000000002</v>
      </c>
      <c r="AZ185" s="98">
        <v>-7.3710370000000003</v>
      </c>
      <c r="BA185" s="98">
        <v>0.52751499999999996</v>
      </c>
      <c r="BB185" s="98">
        <v>-1.3616360000000001</v>
      </c>
      <c r="BC185" s="98">
        <v>-5.8783110000000001</v>
      </c>
      <c r="BD185" s="98">
        <v>1.5020709999999999</v>
      </c>
      <c r="BE185" s="98">
        <v>0.69334200000000001</v>
      </c>
      <c r="BF185" s="98">
        <v>38.510278</v>
      </c>
      <c r="BG185" s="98">
        <v>39.532483999999997</v>
      </c>
      <c r="BH185" s="98">
        <v>37.177767000000003</v>
      </c>
      <c r="BI185" s="98">
        <v>35.221094000000001</v>
      </c>
      <c r="BJ185" s="98">
        <v>37.914973000000003</v>
      </c>
      <c r="BK185" s="98">
        <v>37.544730999999999</v>
      </c>
      <c r="BL185" s="98">
        <v>30.858505000000001</v>
      </c>
      <c r="BM185" s="98">
        <v>28.260717</v>
      </c>
      <c r="BN185" s="98">
        <v>31.159935999999998</v>
      </c>
      <c r="BO185" s="98">
        <v>31.628488999999998</v>
      </c>
      <c r="BP185" s="98">
        <v>6.6609769999999999</v>
      </c>
      <c r="BQ185" s="98">
        <v>43.427916000000003</v>
      </c>
      <c r="BR185" s="101"/>
      <c r="BS185" s="101"/>
    </row>
    <row r="186" spans="1:71" x14ac:dyDescent="0.2">
      <c r="A186" s="91" t="s">
        <v>327</v>
      </c>
      <c r="B186" s="30">
        <v>43229.757870370369</v>
      </c>
      <c r="C186" s="92" t="s">
        <v>9</v>
      </c>
      <c r="D186" s="31">
        <v>16.293105000000001</v>
      </c>
      <c r="E186" s="31">
        <v>17.495848000000002</v>
      </c>
      <c r="F186" s="31">
        <v>14.916999000000001</v>
      </c>
      <c r="G186" s="32">
        <v>9.2250860913780208E-2</v>
      </c>
      <c r="H186" s="32">
        <v>-6.8744481547850733E-2</v>
      </c>
      <c r="I186" s="92" t="s">
        <v>9</v>
      </c>
      <c r="J186" s="31">
        <v>1.0385249999999999</v>
      </c>
      <c r="K186" s="31">
        <v>1.6880020000000004</v>
      </c>
      <c r="L186" s="31">
        <v>1.278192</v>
      </c>
      <c r="M186" s="32">
        <v>-0.18750469413045934</v>
      </c>
      <c r="N186" s="32">
        <v>-0.38476080004644564</v>
      </c>
      <c r="O186" s="92" t="s">
        <v>9</v>
      </c>
      <c r="P186" s="92">
        <v>0.39837600000000001</v>
      </c>
      <c r="Q186" s="31">
        <v>0.95072500000000026</v>
      </c>
      <c r="R186" s="109">
        <v>0.34462300000000001</v>
      </c>
      <c r="S186" s="32">
        <v>0.15597624070360938</v>
      </c>
      <c r="T186" s="32">
        <v>-0.58097662310342124</v>
      </c>
      <c r="U186" s="101"/>
      <c r="V186" s="101"/>
      <c r="W186" s="101"/>
      <c r="X186" s="101"/>
      <c r="Y186" s="101">
        <v>39.468000000000004</v>
      </c>
      <c r="Z186" s="101">
        <v>64.401668000000001</v>
      </c>
      <c r="AA186" s="101">
        <v>50.277529999999999</v>
      </c>
      <c r="AB186" s="101">
        <v>15.312352000000001</v>
      </c>
      <c r="AC186" s="101">
        <v>16.676469000000001</v>
      </c>
      <c r="AD186" s="101">
        <v>16.180197</v>
      </c>
      <c r="AE186" s="101">
        <v>12.358279</v>
      </c>
      <c r="AF186" s="101">
        <v>4.0278720000000003</v>
      </c>
      <c r="AG186" s="101">
        <v>4.1751060000000004</v>
      </c>
      <c r="AH186" s="101">
        <v>3.4182399999999999</v>
      </c>
      <c r="AI186" s="101">
        <v>4.5589789999999999</v>
      </c>
      <c r="AJ186" s="101">
        <v>3.3252769999999998</v>
      </c>
      <c r="AK186" s="101">
        <v>3.9045489999999998</v>
      </c>
      <c r="AL186" s="101">
        <v>2.5605699999999998</v>
      </c>
      <c r="AM186" s="101">
        <v>0.93838299999999997</v>
      </c>
      <c r="AN186" s="101">
        <v>1.1793880000000001</v>
      </c>
      <c r="AO186" s="101">
        <v>0.45315800000000001</v>
      </c>
      <c r="AP186" s="101">
        <v>1.33362</v>
      </c>
      <c r="AQ186" s="101">
        <v>0.68357900000000005</v>
      </c>
      <c r="AR186" s="101">
        <v>5.2873650000000003</v>
      </c>
      <c r="AS186" s="101">
        <v>4.0732049999999997</v>
      </c>
      <c r="AT186" s="101">
        <v>0.97603200000000001</v>
      </c>
      <c r="AU186" s="101">
        <v>0.75021700000000002</v>
      </c>
      <c r="AV186" s="101">
        <v>1.337043</v>
      </c>
      <c r="AW186" s="101">
        <v>1.5250170000000001</v>
      </c>
      <c r="AX186" s="101">
        <v>0.79615400000000003</v>
      </c>
      <c r="AY186" s="101">
        <v>2.0210050000000002</v>
      </c>
      <c r="AZ186" s="101">
        <v>0.52038099999999998</v>
      </c>
      <c r="BA186" s="101">
        <v>0.43645800000000001</v>
      </c>
      <c r="BB186" s="101">
        <v>-6.4655000000000004E-2</v>
      </c>
      <c r="BC186" s="101">
        <v>2.9999000000000001E-2</v>
      </c>
      <c r="BD186" s="101">
        <v>0.28554800000000002</v>
      </c>
      <c r="BE186" s="101">
        <v>0.44010899999999997</v>
      </c>
      <c r="BF186" s="101">
        <v>15.171269000000001</v>
      </c>
      <c r="BG186" s="101">
        <v>14.714433</v>
      </c>
      <c r="BH186" s="101">
        <v>12.084110000000001</v>
      </c>
      <c r="BI186" s="101">
        <v>11.396458000000001</v>
      </c>
      <c r="BJ186" s="101">
        <v>9.8978140000000003</v>
      </c>
      <c r="BK186" s="101">
        <v>12.002644999999999</v>
      </c>
      <c r="BL186" s="101">
        <v>23.749610000000001</v>
      </c>
      <c r="BM186" s="101">
        <v>24.065418999999999</v>
      </c>
      <c r="BN186" s="101">
        <v>24.409412</v>
      </c>
      <c r="BO186" s="101">
        <v>24.944848</v>
      </c>
      <c r="BP186" s="101">
        <v>25.860357</v>
      </c>
      <c r="BQ186" s="101">
        <v>26.376802000000001</v>
      </c>
      <c r="BR186" s="101"/>
      <c r="BS186" s="101"/>
    </row>
    <row r="187" spans="1:71" x14ac:dyDescent="0.2">
      <c r="A187" s="91" t="s">
        <v>135</v>
      </c>
      <c r="B187" s="30">
        <v>43229.758796296293</v>
      </c>
      <c r="C187" s="92" t="s">
        <v>9</v>
      </c>
      <c r="D187" s="31">
        <v>286.70868899999999</v>
      </c>
      <c r="E187" s="31">
        <v>557.42208299999993</v>
      </c>
      <c r="F187" s="31">
        <v>384.81852600000002</v>
      </c>
      <c r="G187" s="32">
        <v>-0.25495091938479075</v>
      </c>
      <c r="H187" s="32">
        <v>-0.48565243871043406</v>
      </c>
      <c r="I187" s="92" t="s">
        <v>9</v>
      </c>
      <c r="J187" s="31">
        <v>7.5553189999999999</v>
      </c>
      <c r="K187" s="31">
        <v>13.256886000000002</v>
      </c>
      <c r="L187" s="31">
        <v>7.0233879999999997</v>
      </c>
      <c r="M187" s="32">
        <v>7.5737094405150307E-2</v>
      </c>
      <c r="N187" s="32">
        <v>-0.430083429849212</v>
      </c>
      <c r="O187" s="92" t="s">
        <v>9</v>
      </c>
      <c r="P187" s="92">
        <v>4.0641660000000002</v>
      </c>
      <c r="Q187" s="31">
        <v>12.329605999999998</v>
      </c>
      <c r="R187" s="109">
        <v>5.2729189999999999</v>
      </c>
      <c r="S187" s="32">
        <v>-0.22923792305552193</v>
      </c>
      <c r="T187" s="32">
        <v>-0.67037340852578731</v>
      </c>
      <c r="U187" s="101"/>
      <c r="V187" s="101"/>
      <c r="W187" s="101"/>
      <c r="X187" s="101"/>
      <c r="Y187" s="101">
        <v>211.5</v>
      </c>
      <c r="Z187" s="101">
        <v>1582.9676179999999</v>
      </c>
      <c r="AA187" s="101">
        <v>1214.420509</v>
      </c>
      <c r="AB187" s="101">
        <v>360.68732</v>
      </c>
      <c r="AC187" s="101">
        <v>280.03968900000001</v>
      </c>
      <c r="AD187" s="101">
        <v>50.686934999999998</v>
      </c>
      <c r="AE187" s="101">
        <v>34.605473000000003</v>
      </c>
      <c r="AF187" s="101">
        <v>10.339299</v>
      </c>
      <c r="AG187" s="101">
        <v>13.091547</v>
      </c>
      <c r="AH187" s="101">
        <v>10.985492000000001</v>
      </c>
      <c r="AI187" s="101">
        <v>16.270596999999999</v>
      </c>
      <c r="AJ187" s="101">
        <v>10.555624999999999</v>
      </c>
      <c r="AK187" s="101">
        <v>38.224032999999999</v>
      </c>
      <c r="AL187" s="101">
        <v>23.220120000000001</v>
      </c>
      <c r="AM187" s="101">
        <v>6.9818009999999999</v>
      </c>
      <c r="AN187" s="101">
        <v>9.8654150000000005</v>
      </c>
      <c r="AO187" s="101">
        <v>8.1647160000000003</v>
      </c>
      <c r="AP187" s="101">
        <v>13.212101000000001</v>
      </c>
      <c r="AQ187" s="101">
        <v>7.5093180000000004</v>
      </c>
      <c r="AR187" s="101">
        <v>38.400995000000002</v>
      </c>
      <c r="AS187" s="101">
        <v>23.37002</v>
      </c>
      <c r="AT187" s="101">
        <v>4.3731099999999996</v>
      </c>
      <c r="AU187" s="101">
        <v>5.8579480000000004</v>
      </c>
      <c r="AV187" s="101">
        <v>7.2058499999999999</v>
      </c>
      <c r="AW187" s="101">
        <v>9.9096089999999997</v>
      </c>
      <c r="AX187" s="101">
        <v>8.211112</v>
      </c>
      <c r="AY187" s="101">
        <v>31.041808</v>
      </c>
      <c r="AZ187" s="101">
        <v>18.077981999999999</v>
      </c>
      <c r="BA187" s="101">
        <v>3.5017480000000001</v>
      </c>
      <c r="BB187" s="101">
        <v>4.2269839999999999</v>
      </c>
      <c r="BC187" s="101">
        <v>5.9034639999999996</v>
      </c>
      <c r="BD187" s="101">
        <v>6.6458279999999998</v>
      </c>
      <c r="BE187" s="101">
        <v>6.7934549999999998</v>
      </c>
      <c r="BF187" s="101">
        <v>32.687640000000002</v>
      </c>
      <c r="BG187" s="101">
        <v>50.010078999999998</v>
      </c>
      <c r="BH187" s="101">
        <v>9.7108799999999995</v>
      </c>
      <c r="BI187" s="101">
        <v>10.412648000000001</v>
      </c>
      <c r="BJ187" s="101">
        <v>12.023842999999999</v>
      </c>
      <c r="BK187" s="101">
        <v>40.183566999999996</v>
      </c>
      <c r="BL187" s="101">
        <v>74.306956999999997</v>
      </c>
      <c r="BM187" s="101">
        <v>79.575183999999993</v>
      </c>
      <c r="BN187" s="101">
        <v>76.239797999999993</v>
      </c>
      <c r="BO187" s="101">
        <v>83.035866999999996</v>
      </c>
      <c r="BP187" s="101">
        <v>95.360939000000002</v>
      </c>
      <c r="BQ187" s="101">
        <v>99.400409999999994</v>
      </c>
      <c r="BR187" s="101"/>
      <c r="BS187" s="101"/>
    </row>
    <row r="188" spans="1:71" x14ac:dyDescent="0.2">
      <c r="A188" s="91" t="s">
        <v>328</v>
      </c>
      <c r="B188" s="30">
        <v>43229.759259259263</v>
      </c>
      <c r="C188" s="92" t="s">
        <v>9</v>
      </c>
      <c r="D188" s="31">
        <v>130.74956499999999</v>
      </c>
      <c r="E188" s="31">
        <v>103.64740999999998</v>
      </c>
      <c r="F188" s="31">
        <v>84.240639000000002</v>
      </c>
      <c r="G188" s="32">
        <v>0.55209607325034638</v>
      </c>
      <c r="H188" s="32">
        <v>0.26148415093054433</v>
      </c>
      <c r="I188" s="92" t="s">
        <v>9</v>
      </c>
      <c r="J188" s="31">
        <v>20.141576000000001</v>
      </c>
      <c r="K188" s="31">
        <v>12.365528000000005</v>
      </c>
      <c r="L188" s="31">
        <v>14.493797000000001</v>
      </c>
      <c r="M188" s="32">
        <v>0.38966869758145495</v>
      </c>
      <c r="N188" s="32">
        <v>0.6288488449502514</v>
      </c>
      <c r="O188" s="92" t="s">
        <v>9</v>
      </c>
      <c r="P188" s="92">
        <v>20.549261999999999</v>
      </c>
      <c r="Q188" s="31">
        <v>13.940281999999996</v>
      </c>
      <c r="R188" s="109">
        <v>14.051880000000001</v>
      </c>
      <c r="S188" s="32">
        <v>0.46238524667161962</v>
      </c>
      <c r="T188" s="32">
        <v>0.47409227446044522</v>
      </c>
      <c r="U188" s="101"/>
      <c r="V188" s="101"/>
      <c r="W188" s="101"/>
      <c r="X188" s="101"/>
      <c r="Y188" s="101">
        <v>372.18599999999998</v>
      </c>
      <c r="Z188" s="101">
        <v>392.94981300000001</v>
      </c>
      <c r="AA188" s="101">
        <v>275.56544500000001</v>
      </c>
      <c r="AB188" s="101">
        <v>99.528864999999996</v>
      </c>
      <c r="AC188" s="101">
        <v>105.532899</v>
      </c>
      <c r="AD188" s="101">
        <v>73.809075000000007</v>
      </c>
      <c r="AE188" s="101">
        <v>45.120255</v>
      </c>
      <c r="AF188" s="101">
        <v>17.572495</v>
      </c>
      <c r="AG188" s="101">
        <v>18.626214000000001</v>
      </c>
      <c r="AH188" s="101">
        <v>20.785999</v>
      </c>
      <c r="AI188" s="101">
        <v>16.824366999999999</v>
      </c>
      <c r="AJ188" s="101">
        <v>25.864678999999999</v>
      </c>
      <c r="AK188" s="101">
        <v>54.184936</v>
      </c>
      <c r="AL188" s="101">
        <v>30.643547000000002</v>
      </c>
      <c r="AM188" s="101">
        <v>13.688325000000001</v>
      </c>
      <c r="AN188" s="101">
        <v>13.030182</v>
      </c>
      <c r="AO188" s="101">
        <v>15.895992</v>
      </c>
      <c r="AP188" s="101">
        <v>11.570437</v>
      </c>
      <c r="AQ188" s="101">
        <v>20.141576000000001</v>
      </c>
      <c r="AR188" s="101">
        <v>57.354123000000001</v>
      </c>
      <c r="AS188" s="101">
        <v>33.358927000000001</v>
      </c>
      <c r="AT188" s="101">
        <v>5.7529789999999998</v>
      </c>
      <c r="AU188" s="101">
        <v>7.1441699999999999</v>
      </c>
      <c r="AV188" s="101">
        <v>11.780734000000001</v>
      </c>
      <c r="AW188" s="101">
        <v>13.810539</v>
      </c>
      <c r="AX188" s="101">
        <v>16.684259000000001</v>
      </c>
      <c r="AY188" s="101">
        <v>54.601807999999998</v>
      </c>
      <c r="AZ188" s="101">
        <v>36.360835000000002</v>
      </c>
      <c r="BA188" s="101">
        <v>8.2473559999999999</v>
      </c>
      <c r="BB188" s="101">
        <v>6.9875740000000004</v>
      </c>
      <c r="BC188" s="101">
        <v>16.217642000000001</v>
      </c>
      <c r="BD188" s="101">
        <v>11.056533</v>
      </c>
      <c r="BE188" s="101">
        <v>15.553113</v>
      </c>
      <c r="BF188" s="101">
        <v>-62.833295999999997</v>
      </c>
      <c r="BG188" s="101">
        <v>-60.356693</v>
      </c>
      <c r="BH188" s="101">
        <v>-49.925454999999999</v>
      </c>
      <c r="BI188" s="101">
        <v>-65.625823999999994</v>
      </c>
      <c r="BJ188" s="101">
        <v>-70.424184999999994</v>
      </c>
      <c r="BK188" s="101">
        <v>-96.365097000000006</v>
      </c>
      <c r="BL188" s="101">
        <v>188.889848</v>
      </c>
      <c r="BM188" s="101">
        <v>202.84117800000001</v>
      </c>
      <c r="BN188" s="101">
        <v>200.87665999999999</v>
      </c>
      <c r="BO188" s="101">
        <v>216.408894</v>
      </c>
      <c r="BP188" s="101">
        <v>229.490647</v>
      </c>
      <c r="BQ188" s="101">
        <v>249.926436</v>
      </c>
      <c r="BR188" s="101"/>
      <c r="BS188" s="101"/>
    </row>
    <row r="189" spans="1:71" x14ac:dyDescent="0.2">
      <c r="A189" s="91" t="s">
        <v>329</v>
      </c>
      <c r="B189" s="30">
        <v>43229.760208333333</v>
      </c>
      <c r="C189" s="92" t="s">
        <v>9</v>
      </c>
      <c r="D189" s="31">
        <v>1239.0107949999999</v>
      </c>
      <c r="E189" s="31">
        <v>1695.9877079999997</v>
      </c>
      <c r="F189" s="31">
        <v>978.76552000000004</v>
      </c>
      <c r="G189" s="32">
        <v>0.26589133932711473</v>
      </c>
      <c r="H189" s="32">
        <v>-0.2694458873990847</v>
      </c>
      <c r="I189" s="92" t="s">
        <v>9</v>
      </c>
      <c r="J189" s="31">
        <v>32.649616999999999</v>
      </c>
      <c r="K189" s="31">
        <v>44.206776000000005</v>
      </c>
      <c r="L189" s="31">
        <v>24.596755999999999</v>
      </c>
      <c r="M189" s="32">
        <v>0.32739524675530385</v>
      </c>
      <c r="N189" s="32">
        <v>-0.26143410684371116</v>
      </c>
      <c r="O189" s="92" t="s">
        <v>9</v>
      </c>
      <c r="P189" s="92">
        <v>16.56756</v>
      </c>
      <c r="Q189" s="31">
        <v>114.12659799999999</v>
      </c>
      <c r="R189" s="109">
        <v>21.279478000000001</v>
      </c>
      <c r="S189" s="32">
        <v>-0.22143014974333486</v>
      </c>
      <c r="T189" s="32">
        <v>-0.85483173694531756</v>
      </c>
      <c r="U189" s="101"/>
      <c r="V189" s="101"/>
      <c r="W189" s="101"/>
      <c r="X189" s="101"/>
      <c r="Y189" s="101">
        <v>607.6</v>
      </c>
      <c r="Z189" s="101">
        <v>4719.6247359999998</v>
      </c>
      <c r="AA189" s="101">
        <v>3793.6026510000002</v>
      </c>
      <c r="AB189" s="101">
        <v>1017.8194109999999</v>
      </c>
      <c r="AC189" s="101">
        <v>1027.052097</v>
      </c>
      <c r="AD189" s="101">
        <v>186.36454800000001</v>
      </c>
      <c r="AE189" s="101">
        <v>155.978341</v>
      </c>
      <c r="AF189" s="101">
        <v>41.180678999999998</v>
      </c>
      <c r="AG189" s="101">
        <v>42.331094</v>
      </c>
      <c r="AH189" s="101">
        <v>40.212418</v>
      </c>
      <c r="AI189" s="101">
        <v>62.640357000000002</v>
      </c>
      <c r="AJ189" s="101">
        <v>52.010660999999999</v>
      </c>
      <c r="AK189" s="101">
        <v>112.84352</v>
      </c>
      <c r="AL189" s="101">
        <v>92.166264999999996</v>
      </c>
      <c r="AM189" s="101">
        <v>23.903331000000001</v>
      </c>
      <c r="AN189" s="101">
        <v>22.520008000000001</v>
      </c>
      <c r="AO189" s="101">
        <v>22.962599999999998</v>
      </c>
      <c r="AP189" s="101">
        <v>43.457580999999998</v>
      </c>
      <c r="AQ189" s="101">
        <v>31.853935</v>
      </c>
      <c r="AR189" s="101">
        <v>115.721215</v>
      </c>
      <c r="AS189" s="101">
        <v>95.065618999999998</v>
      </c>
      <c r="AT189" s="101">
        <v>20.321438000000001</v>
      </c>
      <c r="AU189" s="101">
        <v>18.705145999999999</v>
      </c>
      <c r="AV189" s="101">
        <v>33.863855000000001</v>
      </c>
      <c r="AW189" s="101">
        <v>23.218471999999998</v>
      </c>
      <c r="AX189" s="101">
        <v>23.699210999999998</v>
      </c>
      <c r="AY189" s="101">
        <v>155.50746799999999</v>
      </c>
      <c r="AZ189" s="101">
        <v>52.002243999999997</v>
      </c>
      <c r="BA189" s="101">
        <v>9.3099030000000003</v>
      </c>
      <c r="BB189" s="101">
        <v>8.8217429999999997</v>
      </c>
      <c r="BC189" s="101">
        <v>21.758244000000001</v>
      </c>
      <c r="BD189" s="101">
        <v>10.288639</v>
      </c>
      <c r="BE189" s="101">
        <v>11.960734</v>
      </c>
      <c r="BF189" s="101">
        <v>-53.061362000000003</v>
      </c>
      <c r="BG189" s="101">
        <v>-25.729320999999999</v>
      </c>
      <c r="BH189" s="101">
        <v>-87.996578</v>
      </c>
      <c r="BI189" s="101">
        <v>-132.260648</v>
      </c>
      <c r="BJ189" s="101">
        <v>-127.230778</v>
      </c>
      <c r="BK189" s="101">
        <v>110.05775300000001</v>
      </c>
      <c r="BL189" s="101">
        <v>193.12961300000001</v>
      </c>
      <c r="BM189" s="101">
        <v>212.75108499999999</v>
      </c>
      <c r="BN189" s="101">
        <v>190.61752999999999</v>
      </c>
      <c r="BO189" s="101">
        <v>202.72571500000001</v>
      </c>
      <c r="BP189" s="101">
        <v>317.52674200000001</v>
      </c>
      <c r="BQ189" s="101">
        <v>335.21805499999999</v>
      </c>
      <c r="BR189" s="101"/>
      <c r="BS189" s="101"/>
    </row>
    <row r="190" spans="1:71" x14ac:dyDescent="0.2">
      <c r="A190" s="91" t="s">
        <v>330</v>
      </c>
      <c r="B190" s="30">
        <v>43229.761041666665</v>
      </c>
      <c r="C190" s="92" t="s">
        <v>9</v>
      </c>
      <c r="D190" s="31">
        <v>23.663833</v>
      </c>
      <c r="E190" s="31">
        <v>25.714058000000001</v>
      </c>
      <c r="F190" s="31">
        <v>20.153333</v>
      </c>
      <c r="G190" s="32">
        <v>0.17418954968887768</v>
      </c>
      <c r="H190" s="32">
        <v>-7.9731678290528851E-2</v>
      </c>
      <c r="I190" s="92" t="s">
        <v>9</v>
      </c>
      <c r="J190" s="31">
        <v>4.5545879999999999</v>
      </c>
      <c r="K190" s="31">
        <v>4.1909380000000009</v>
      </c>
      <c r="L190" s="31">
        <v>2.9374039999999999</v>
      </c>
      <c r="M190" s="32">
        <v>0.55054871580483988</v>
      </c>
      <c r="N190" s="32">
        <v>8.6770551127217654E-2</v>
      </c>
      <c r="O190" s="92" t="s">
        <v>9</v>
      </c>
      <c r="P190" s="92">
        <v>1.374301</v>
      </c>
      <c r="Q190" s="31">
        <v>0.56969400000000014</v>
      </c>
      <c r="R190" s="109">
        <v>0.418688</v>
      </c>
      <c r="S190" s="32">
        <v>2.2823988268113724</v>
      </c>
      <c r="T190" s="32">
        <v>1.4123494367151483</v>
      </c>
      <c r="U190" s="101"/>
      <c r="V190" s="101"/>
      <c r="W190" s="101"/>
      <c r="X190" s="101"/>
      <c r="Y190" s="101">
        <v>108.99724999999999</v>
      </c>
      <c r="Z190" s="101">
        <v>86.663763000000003</v>
      </c>
      <c r="AA190" s="101">
        <v>63.994653</v>
      </c>
      <c r="AB190" s="101">
        <v>21.759654000000001</v>
      </c>
      <c r="AC190" s="101">
        <v>19.036718</v>
      </c>
      <c r="AD190" s="101">
        <v>18.265443999999999</v>
      </c>
      <c r="AE190" s="101">
        <v>14.080850999999999</v>
      </c>
      <c r="AF190" s="101">
        <v>3.9019590000000002</v>
      </c>
      <c r="AG190" s="101">
        <v>4.2222189999999999</v>
      </c>
      <c r="AH190" s="101">
        <v>4.6485310000000002</v>
      </c>
      <c r="AI190" s="101">
        <v>5.4927349999999997</v>
      </c>
      <c r="AJ190" s="101">
        <v>6.0560049999999999</v>
      </c>
      <c r="AK190" s="101">
        <v>11.049052</v>
      </c>
      <c r="AL190" s="101">
        <v>8.8027010000000008</v>
      </c>
      <c r="AM190" s="101">
        <v>2.2708430000000002</v>
      </c>
      <c r="AN190" s="101">
        <v>2.459292</v>
      </c>
      <c r="AO190" s="101">
        <v>2.8776480000000002</v>
      </c>
      <c r="AP190" s="101">
        <v>3.4412690000000001</v>
      </c>
      <c r="AQ190" s="101">
        <v>3.7616360000000002</v>
      </c>
      <c r="AR190" s="101">
        <v>13.899169000000001</v>
      </c>
      <c r="AS190" s="101">
        <v>10.943818</v>
      </c>
      <c r="AT190" s="101">
        <v>1.573164</v>
      </c>
      <c r="AU190" s="101">
        <v>3.4731969999999999</v>
      </c>
      <c r="AV190" s="101">
        <v>4.8234659999999998</v>
      </c>
      <c r="AW190" s="101">
        <v>3.1707269999999999</v>
      </c>
      <c r="AX190" s="101">
        <v>3.6000999999999999</v>
      </c>
      <c r="AY190" s="101">
        <v>3.6485660000000002</v>
      </c>
      <c r="AZ190" s="101">
        <v>0.80889200000000006</v>
      </c>
      <c r="BA190" s="101">
        <v>7.8530000000000003E-2</v>
      </c>
      <c r="BB190" s="101">
        <v>1.5372969999999999</v>
      </c>
      <c r="BC190" s="101">
        <v>-0.79287700000000005</v>
      </c>
      <c r="BD190" s="101">
        <v>1.94659</v>
      </c>
      <c r="BE190" s="101">
        <v>0.71487400000000001</v>
      </c>
      <c r="BF190" s="101">
        <v>25.365964999999999</v>
      </c>
      <c r="BG190" s="101">
        <v>0</v>
      </c>
      <c r="BH190" s="101">
        <v>31.402218999999999</v>
      </c>
      <c r="BI190" s="101">
        <v>35.508476999999999</v>
      </c>
      <c r="BJ190" s="101">
        <v>35.475926000000001</v>
      </c>
      <c r="BK190" s="101">
        <v>32.978769</v>
      </c>
      <c r="BL190" s="101">
        <v>15.845508000000001</v>
      </c>
      <c r="BM190" s="101">
        <v>0</v>
      </c>
      <c r="BN190" s="101">
        <v>17.888641</v>
      </c>
      <c r="BO190" s="101">
        <v>18.780251</v>
      </c>
      <c r="BP190" s="101">
        <v>31.982102000000001</v>
      </c>
      <c r="BQ190" s="101">
        <v>33.440472</v>
      </c>
      <c r="BR190" s="101"/>
      <c r="BS190" s="101"/>
    </row>
    <row r="191" spans="1:71" x14ac:dyDescent="0.2">
      <c r="A191" s="91" t="s">
        <v>65</v>
      </c>
      <c r="B191" s="30">
        <v>43229.763379629629</v>
      </c>
      <c r="C191" s="92" t="s">
        <v>9</v>
      </c>
      <c r="D191" s="31">
        <v>159.882653</v>
      </c>
      <c r="E191" s="31">
        <v>141.07841699999994</v>
      </c>
      <c r="F191" s="31">
        <v>140.559055</v>
      </c>
      <c r="G191" s="32">
        <v>0.13747672108353326</v>
      </c>
      <c r="H191" s="32">
        <v>0.13328924721348456</v>
      </c>
      <c r="I191" s="92" t="s">
        <v>9</v>
      </c>
      <c r="J191" s="31">
        <v>0.61807800000000002</v>
      </c>
      <c r="K191" s="31">
        <v>-3.210573999999994</v>
      </c>
      <c r="L191" s="31">
        <v>13.254875999999999</v>
      </c>
      <c r="M191" s="32">
        <v>-0.95336976370054316</v>
      </c>
      <c r="N191" s="32" t="s">
        <v>190</v>
      </c>
      <c r="O191" s="92" t="s">
        <v>9</v>
      </c>
      <c r="P191" s="92">
        <v>-17.128995</v>
      </c>
      <c r="Q191" s="31">
        <v>31.74500900000001</v>
      </c>
      <c r="R191" s="109">
        <v>23.069700000000001</v>
      </c>
      <c r="S191" s="32" t="s">
        <v>190</v>
      </c>
      <c r="T191" s="32" t="s">
        <v>190</v>
      </c>
      <c r="U191" s="101"/>
      <c r="V191" s="101"/>
      <c r="W191" s="101"/>
      <c r="X191" s="101"/>
      <c r="Y191" s="101">
        <v>1204.48713</v>
      </c>
      <c r="Z191" s="101">
        <v>680.623561</v>
      </c>
      <c r="AA191" s="101">
        <v>590.90526299999999</v>
      </c>
      <c r="AB191" s="101">
        <v>193.705952</v>
      </c>
      <c r="AC191" s="101">
        <v>205.280137</v>
      </c>
      <c r="AD191" s="101">
        <v>120.621953</v>
      </c>
      <c r="AE191" s="101">
        <v>35.631836999999997</v>
      </c>
      <c r="AF191" s="101">
        <v>23.313637</v>
      </c>
      <c r="AG191" s="101">
        <v>39.333657000000002</v>
      </c>
      <c r="AH191" s="101">
        <v>48.529328</v>
      </c>
      <c r="AI191" s="101">
        <v>9.4453309999999995</v>
      </c>
      <c r="AJ191" s="101">
        <v>12.041074</v>
      </c>
      <c r="AK191" s="101">
        <v>18.829360999999999</v>
      </c>
      <c r="AL191" s="101">
        <v>-49.958454000000003</v>
      </c>
      <c r="AM191" s="101">
        <v>2.332722</v>
      </c>
      <c r="AN191" s="101">
        <v>10.973176</v>
      </c>
      <c r="AO191" s="101">
        <v>24.282957</v>
      </c>
      <c r="AP191" s="101">
        <v>-18.759494</v>
      </c>
      <c r="AQ191" s="101">
        <v>-9.8704129999999992</v>
      </c>
      <c r="AR191" s="101">
        <v>67.580301000000006</v>
      </c>
      <c r="AS191" s="101">
        <v>-6.390358</v>
      </c>
      <c r="AT191" s="101">
        <v>-4.8647289999999996</v>
      </c>
      <c r="AU191" s="101">
        <v>1.3720460000000001</v>
      </c>
      <c r="AV191" s="101">
        <v>-0.92077399999999998</v>
      </c>
      <c r="AW191" s="101">
        <v>22.357624000000001</v>
      </c>
      <c r="AX191" s="101">
        <v>35.178375000000003</v>
      </c>
      <c r="AY191" s="101">
        <v>197.88101900000001</v>
      </c>
      <c r="AZ191" s="101">
        <v>113.012181</v>
      </c>
      <c r="BA191" s="101">
        <v>-7.9916159999999996</v>
      </c>
      <c r="BB191" s="101">
        <v>52.600980999999997</v>
      </c>
      <c r="BC191" s="101">
        <v>-55.649844000000002</v>
      </c>
      <c r="BD191" s="101">
        <v>63.073931999999999</v>
      </c>
      <c r="BE191" s="101">
        <v>85.976516000000004</v>
      </c>
      <c r="BF191" s="101">
        <v>-372.12847599999998</v>
      </c>
      <c r="BG191" s="101">
        <v>-386.224357</v>
      </c>
      <c r="BH191" s="101">
        <v>-357.38231000000002</v>
      </c>
      <c r="BI191" s="101">
        <v>-361.52902699999999</v>
      </c>
      <c r="BJ191" s="101">
        <v>-410.47521499999999</v>
      </c>
      <c r="BK191" s="101">
        <v>-433.07333999999997</v>
      </c>
      <c r="BL191" s="101">
        <v>1118.184804</v>
      </c>
      <c r="BM191" s="101">
        <v>1157.457095</v>
      </c>
      <c r="BN191" s="101">
        <v>1147.0675189999999</v>
      </c>
      <c r="BO191" s="101">
        <v>1231.021039</v>
      </c>
      <c r="BP191" s="101">
        <v>1255.1966190000001</v>
      </c>
      <c r="BQ191" s="101">
        <v>1254.9953149999999</v>
      </c>
      <c r="BR191" s="101"/>
      <c r="BS191" s="101"/>
    </row>
    <row r="192" spans="1:71" x14ac:dyDescent="0.2">
      <c r="A192" s="91" t="s">
        <v>331</v>
      </c>
      <c r="B192" s="30">
        <v>43229.76363425926</v>
      </c>
      <c r="C192" s="92" t="s">
        <v>9</v>
      </c>
      <c r="D192" s="31">
        <v>51.616366999999997</v>
      </c>
      <c r="E192" s="31">
        <v>79.833014999999989</v>
      </c>
      <c r="F192" s="31">
        <v>53.153173000000002</v>
      </c>
      <c r="G192" s="32">
        <v>-2.8912780051719711E-2</v>
      </c>
      <c r="H192" s="32">
        <v>-0.35344585194483757</v>
      </c>
      <c r="I192" s="92" t="s">
        <v>9</v>
      </c>
      <c r="J192" s="31">
        <v>-1.052511</v>
      </c>
      <c r="K192" s="31">
        <v>8.524163999999999</v>
      </c>
      <c r="L192" s="31">
        <v>2.4760800000000001</v>
      </c>
      <c r="M192" s="32" t="s">
        <v>190</v>
      </c>
      <c r="N192" s="32" t="s">
        <v>190</v>
      </c>
      <c r="O192" s="92" t="s">
        <v>9</v>
      </c>
      <c r="P192" s="92">
        <v>0.53562699999999996</v>
      </c>
      <c r="Q192" s="31">
        <v>3.3063899999999995</v>
      </c>
      <c r="R192" s="109">
        <v>4.244758</v>
      </c>
      <c r="S192" s="32">
        <v>-0.87381447894084896</v>
      </c>
      <c r="T192" s="32">
        <v>-0.83800247399732031</v>
      </c>
      <c r="U192" s="101"/>
      <c r="V192" s="101"/>
      <c r="W192" s="101"/>
      <c r="X192" s="101"/>
      <c r="Y192" s="101">
        <v>153.1875</v>
      </c>
      <c r="Z192" s="101">
        <v>264.39704799999998</v>
      </c>
      <c r="AA192" s="101">
        <v>190.8845</v>
      </c>
      <c r="AB192" s="101">
        <v>66.036006</v>
      </c>
      <c r="AC192" s="101">
        <v>65.374853999999999</v>
      </c>
      <c r="AD192" s="101">
        <v>36.188594999999999</v>
      </c>
      <c r="AE192" s="101">
        <v>48.235683000000002</v>
      </c>
      <c r="AF192" s="101">
        <v>8.7890840000000008</v>
      </c>
      <c r="AG192" s="101">
        <v>9.2211200000000009</v>
      </c>
      <c r="AH192" s="101">
        <v>4.165584</v>
      </c>
      <c r="AI192" s="101">
        <v>14.012807</v>
      </c>
      <c r="AJ192" s="101">
        <v>5.0669149999999998</v>
      </c>
      <c r="AK192" s="101">
        <v>6.4595459999999996</v>
      </c>
      <c r="AL192" s="101">
        <v>21.643908</v>
      </c>
      <c r="AM192" s="101">
        <v>0.61491200000000001</v>
      </c>
      <c r="AN192" s="101">
        <v>2.2165840000000001</v>
      </c>
      <c r="AO192" s="101">
        <v>-2.8974869999999999</v>
      </c>
      <c r="AP192" s="101">
        <v>6.5255369999999999</v>
      </c>
      <c r="AQ192" s="101">
        <v>-3.2717999999999998</v>
      </c>
      <c r="AR192" s="101">
        <v>14.209379</v>
      </c>
      <c r="AS192" s="101">
        <v>28.571597000000001</v>
      </c>
      <c r="AT192" s="101">
        <v>12.081009</v>
      </c>
      <c r="AU192" s="101">
        <v>-0.97552000000000005</v>
      </c>
      <c r="AV192" s="101">
        <v>13.277561</v>
      </c>
      <c r="AW192" s="101">
        <v>4.1345559999999999</v>
      </c>
      <c r="AX192" s="101">
        <v>-0.92542100000000005</v>
      </c>
      <c r="AY192" s="101">
        <v>10.796548</v>
      </c>
      <c r="AZ192" s="101">
        <v>28.998543000000002</v>
      </c>
      <c r="BA192" s="101">
        <v>12.546868</v>
      </c>
      <c r="BB192" s="101">
        <v>1.290538</v>
      </c>
      <c r="BC192" s="101">
        <v>11.37571</v>
      </c>
      <c r="BD192" s="101">
        <v>2.7782559999999998</v>
      </c>
      <c r="BE192" s="101">
        <v>0.38722899999999999</v>
      </c>
      <c r="BF192" s="101">
        <v>-37.077078999999998</v>
      </c>
      <c r="BG192" s="101">
        <v>-31.827466999999999</v>
      </c>
      <c r="BH192" s="101">
        <v>-4.5469340000000003</v>
      </c>
      <c r="BI192" s="101">
        <v>-24.068128999999999</v>
      </c>
      <c r="BJ192" s="101">
        <v>-23.697385000000001</v>
      </c>
      <c r="BK192" s="101">
        <v>6.1971319999999999</v>
      </c>
      <c r="BL192" s="101">
        <v>140.676231</v>
      </c>
      <c r="BM192" s="101">
        <v>144.82723999999999</v>
      </c>
      <c r="BN192" s="101">
        <v>135.616535</v>
      </c>
      <c r="BO192" s="101">
        <v>135.974458</v>
      </c>
      <c r="BP192" s="101">
        <v>149.37332000000001</v>
      </c>
      <c r="BQ192" s="101">
        <v>149.561747</v>
      </c>
      <c r="BR192" s="101"/>
      <c r="BS192" s="101"/>
    </row>
    <row r="193" spans="1:71" x14ac:dyDescent="0.2">
      <c r="A193" s="91" t="s">
        <v>332</v>
      </c>
      <c r="B193" s="30">
        <v>43229.763877314814</v>
      </c>
      <c r="C193" s="92" t="s">
        <v>9</v>
      </c>
      <c r="D193" s="31">
        <v>85.794241</v>
      </c>
      <c r="E193" s="31">
        <v>84.897390999999971</v>
      </c>
      <c r="F193" s="31">
        <v>61.205559000000001</v>
      </c>
      <c r="G193" s="32">
        <v>0.40173935834815255</v>
      </c>
      <c r="H193" s="32">
        <v>1.0563928872679096E-2</v>
      </c>
      <c r="I193" s="92" t="s">
        <v>9</v>
      </c>
      <c r="J193" s="31">
        <v>61.384559000000003</v>
      </c>
      <c r="K193" s="31">
        <v>48.80478100000002</v>
      </c>
      <c r="L193" s="31">
        <v>221.250595</v>
      </c>
      <c r="M193" s="32">
        <v>-0.72255641165620366</v>
      </c>
      <c r="N193" s="32">
        <v>0.2577570832660836</v>
      </c>
      <c r="O193" s="92" t="s">
        <v>9</v>
      </c>
      <c r="P193" s="92">
        <v>-18.650669000000001</v>
      </c>
      <c r="Q193" s="31">
        <v>212.92925400000001</v>
      </c>
      <c r="R193" s="109">
        <v>203.064729</v>
      </c>
      <c r="S193" s="32" t="s">
        <v>190</v>
      </c>
      <c r="T193" s="32" t="s">
        <v>190</v>
      </c>
      <c r="U193" s="101"/>
      <c r="V193" s="101"/>
      <c r="W193" s="101"/>
      <c r="X193" s="101"/>
      <c r="Y193" s="101">
        <v>1397.7985125</v>
      </c>
      <c r="Z193" s="101">
        <v>299.48145599999998</v>
      </c>
      <c r="AA193" s="101">
        <v>75.962163000000004</v>
      </c>
      <c r="AB193" s="101">
        <v>76.221222999999995</v>
      </c>
      <c r="AC193" s="101">
        <v>77.157283000000007</v>
      </c>
      <c r="AD193" s="101">
        <v>228.52959999999999</v>
      </c>
      <c r="AE193" s="101">
        <v>51.889557000000003</v>
      </c>
      <c r="AF193" s="101">
        <v>229.04987700000001</v>
      </c>
      <c r="AG193" s="101">
        <v>58.112183000000002</v>
      </c>
      <c r="AH193" s="101">
        <v>60.525427999999998</v>
      </c>
      <c r="AI193" s="101">
        <v>62.646873999999997</v>
      </c>
      <c r="AJ193" s="101">
        <v>68.220398000000003</v>
      </c>
      <c r="AK193" s="101">
        <v>189.404731</v>
      </c>
      <c r="AL193" s="101">
        <v>21.622017</v>
      </c>
      <c r="AM193" s="101">
        <v>220.446969</v>
      </c>
      <c r="AN193" s="101">
        <v>50.113433000000001</v>
      </c>
      <c r="AO193" s="101">
        <v>53.014778999999997</v>
      </c>
      <c r="AP193" s="101">
        <v>47.634312000000001</v>
      </c>
      <c r="AQ193" s="101">
        <v>60.318227</v>
      </c>
      <c r="AR193" s="101">
        <v>193.52334300000001</v>
      </c>
      <c r="AS193" s="101">
        <v>22.367328000000001</v>
      </c>
      <c r="AT193" s="101">
        <v>4.5257649999999998</v>
      </c>
      <c r="AU193" s="101">
        <v>5.9151959999999999</v>
      </c>
      <c r="AV193" s="101">
        <v>3.8681920000000001</v>
      </c>
      <c r="AW193" s="101">
        <v>-130.529966</v>
      </c>
      <c r="AX193" s="101">
        <v>53.997933000000003</v>
      </c>
      <c r="AY193" s="101">
        <v>490.55121100000002</v>
      </c>
      <c r="AZ193" s="101">
        <v>169.92918900000001</v>
      </c>
      <c r="BA193" s="101">
        <v>37.944819000000003</v>
      </c>
      <c r="BB193" s="101">
        <v>-7.0319839999999996</v>
      </c>
      <c r="BC193" s="101">
        <v>135.710857</v>
      </c>
      <c r="BD193" s="101">
        <v>60.592067</v>
      </c>
      <c r="BE193" s="101">
        <v>13.965161</v>
      </c>
      <c r="BF193" s="101">
        <v>727.26721799999996</v>
      </c>
      <c r="BG193" s="101">
        <v>1615.4818829999999</v>
      </c>
      <c r="BH193" s="101">
        <v>1688.9489510000001</v>
      </c>
      <c r="BI193" s="101">
        <v>1670.702411</v>
      </c>
      <c r="BJ193" s="101">
        <v>1619.5278880000001</v>
      </c>
      <c r="BK193" s="101">
        <v>1639.817311</v>
      </c>
      <c r="BL193" s="101">
        <v>1190.928363</v>
      </c>
      <c r="BM193" s="101">
        <v>2360.7755320000001</v>
      </c>
      <c r="BN193" s="101">
        <v>2272.9234430000001</v>
      </c>
      <c r="BO193" s="101">
        <v>2286.651402</v>
      </c>
      <c r="BP193" s="101">
        <v>2499.6223150000001</v>
      </c>
      <c r="BQ193" s="101">
        <v>2480.7061610000001</v>
      </c>
      <c r="BR193" s="101"/>
      <c r="BS193" s="101"/>
    </row>
    <row r="194" spans="1:71" x14ac:dyDescent="0.2">
      <c r="A194" s="91" t="s">
        <v>333</v>
      </c>
      <c r="B194" s="30">
        <v>43229.764409722222</v>
      </c>
      <c r="C194" s="92" t="s">
        <v>9</v>
      </c>
      <c r="D194" s="31">
        <v>30.937252000000001</v>
      </c>
      <c r="E194" s="31">
        <v>32.704179999999994</v>
      </c>
      <c r="F194" s="31">
        <v>26.506882000000001</v>
      </c>
      <c r="G194" s="32">
        <v>0.16714036754681283</v>
      </c>
      <c r="H194" s="32">
        <v>-5.402758913386585E-2</v>
      </c>
      <c r="I194" s="92" t="s">
        <v>9</v>
      </c>
      <c r="J194" s="31">
        <v>1.055701</v>
      </c>
      <c r="K194" s="31">
        <v>2.6775869999999999</v>
      </c>
      <c r="L194" s="31">
        <v>1.9355739999999999</v>
      </c>
      <c r="M194" s="32">
        <v>-0.45457988173017405</v>
      </c>
      <c r="N194" s="32">
        <v>-0.60572672335203293</v>
      </c>
      <c r="O194" s="92" t="s">
        <v>9</v>
      </c>
      <c r="P194" s="92">
        <v>-0.76748799999999995</v>
      </c>
      <c r="Q194" s="31">
        <v>-1.2144889999999999</v>
      </c>
      <c r="R194" s="109">
        <v>-0.96235400000000004</v>
      </c>
      <c r="S194" s="32" t="s">
        <v>190</v>
      </c>
      <c r="T194" s="32" t="s">
        <v>190</v>
      </c>
      <c r="U194" s="101"/>
      <c r="V194" s="101"/>
      <c r="W194" s="101"/>
      <c r="X194" s="101"/>
      <c r="Y194" s="101">
        <v>44.55</v>
      </c>
      <c r="Z194" s="101">
        <v>113.106494</v>
      </c>
      <c r="AA194" s="101">
        <v>102.344261</v>
      </c>
      <c r="AB194" s="101">
        <v>28.043219000000001</v>
      </c>
      <c r="AC194" s="101">
        <v>25.852212999999999</v>
      </c>
      <c r="AD194" s="101">
        <v>19.686330000000002</v>
      </c>
      <c r="AE194" s="101">
        <v>18.362165999999998</v>
      </c>
      <c r="AF194" s="101">
        <v>4.5242690000000003</v>
      </c>
      <c r="AG194" s="101">
        <v>4.4253999999999998</v>
      </c>
      <c r="AH194" s="101">
        <v>5.3617600000000003</v>
      </c>
      <c r="AI194" s="101">
        <v>5.3749010000000004</v>
      </c>
      <c r="AJ194" s="101">
        <v>4.550116</v>
      </c>
      <c r="AK194" s="101">
        <v>6.7812299999999999</v>
      </c>
      <c r="AL194" s="101">
        <v>6.9694700000000003</v>
      </c>
      <c r="AM194" s="101">
        <v>1.3920920000000001</v>
      </c>
      <c r="AN194" s="101">
        <v>1.0747850000000001</v>
      </c>
      <c r="AO194" s="101">
        <v>2.1748639999999999</v>
      </c>
      <c r="AP194" s="101">
        <v>2.1394890000000002</v>
      </c>
      <c r="AQ194" s="101">
        <v>0.52992899999999998</v>
      </c>
      <c r="AR194" s="101">
        <v>8.9244029999999999</v>
      </c>
      <c r="AS194" s="101">
        <v>8.6878960000000003</v>
      </c>
      <c r="AT194" s="101">
        <v>1.3588089999999999</v>
      </c>
      <c r="AU194" s="101">
        <v>1.019382</v>
      </c>
      <c r="AV194" s="101">
        <v>4.0427080000000002</v>
      </c>
      <c r="AW194" s="101">
        <v>1.6080129999999999</v>
      </c>
      <c r="AX194" s="101">
        <v>2.7032289999999999</v>
      </c>
      <c r="AY194" s="101">
        <v>-0.39030399999999998</v>
      </c>
      <c r="AZ194" s="101">
        <v>-0.105654</v>
      </c>
      <c r="BA194" s="101">
        <v>0.18591099999999999</v>
      </c>
      <c r="BB194" s="101">
        <v>4.1986439999999998</v>
      </c>
      <c r="BC194" s="101">
        <v>-6.5007659999999996</v>
      </c>
      <c r="BD194" s="101">
        <v>1.2486619999999999</v>
      </c>
      <c r="BE194" s="101">
        <v>0.77318600000000004</v>
      </c>
      <c r="BF194" s="101">
        <v>32.685676000000001</v>
      </c>
      <c r="BG194" s="101">
        <v>32.869076999999997</v>
      </c>
      <c r="BH194" s="101">
        <v>33.918737999999998</v>
      </c>
      <c r="BI194" s="101">
        <v>42.874240999999998</v>
      </c>
      <c r="BJ194" s="101">
        <v>52.243087000000003</v>
      </c>
      <c r="BK194" s="101">
        <v>57.574247999999997</v>
      </c>
      <c r="BL194" s="101">
        <v>63.761634999999998</v>
      </c>
      <c r="BM194" s="101">
        <v>58.255125999999997</v>
      </c>
      <c r="BN194" s="101">
        <v>63.821939</v>
      </c>
      <c r="BO194" s="101">
        <v>64.568023999999994</v>
      </c>
      <c r="BP194" s="101">
        <v>63.652926000000001</v>
      </c>
      <c r="BQ194" s="101">
        <v>61.964475</v>
      </c>
      <c r="BR194" s="101"/>
      <c r="BS194" s="101"/>
    </row>
    <row r="195" spans="1:71" x14ac:dyDescent="0.2">
      <c r="A195" s="91" t="s">
        <v>334</v>
      </c>
      <c r="B195" s="30">
        <v>43229.767175925925</v>
      </c>
      <c r="C195" s="92" t="s">
        <v>9</v>
      </c>
      <c r="D195" s="31">
        <v>285.558404</v>
      </c>
      <c r="E195" s="31">
        <v>287.13289899999995</v>
      </c>
      <c r="F195" s="31">
        <v>181.971824</v>
      </c>
      <c r="G195" s="32">
        <v>0.56924515962427247</v>
      </c>
      <c r="H195" s="32">
        <v>-5.4835060889346643E-3</v>
      </c>
      <c r="I195" s="92" t="s">
        <v>9</v>
      </c>
      <c r="J195" s="31">
        <v>42.552641999999999</v>
      </c>
      <c r="K195" s="31">
        <v>44.027907999999996</v>
      </c>
      <c r="L195" s="31">
        <v>26.739750999999998</v>
      </c>
      <c r="M195" s="32">
        <v>0.59136268695994976</v>
      </c>
      <c r="N195" s="32">
        <v>-3.350751982129152E-2</v>
      </c>
      <c r="O195" s="92" t="s">
        <v>9</v>
      </c>
      <c r="P195" s="92">
        <v>25.479862000000001</v>
      </c>
      <c r="Q195" s="31">
        <v>19.780600999999997</v>
      </c>
      <c r="R195" s="109">
        <v>19.023149</v>
      </c>
      <c r="S195" s="32">
        <v>0.33941346934726746</v>
      </c>
      <c r="T195" s="32">
        <v>0.28812375316604411</v>
      </c>
      <c r="U195" s="101"/>
      <c r="V195" s="101"/>
      <c r="W195" s="101"/>
      <c r="X195" s="101"/>
      <c r="Y195" s="101">
        <v>559.76562432000003</v>
      </c>
      <c r="Z195" s="101">
        <v>922.01325399999996</v>
      </c>
      <c r="AA195" s="101">
        <v>694.53881699999999</v>
      </c>
      <c r="AB195" s="101">
        <v>216.240309</v>
      </c>
      <c r="AC195" s="101">
        <v>236.66822199999999</v>
      </c>
      <c r="AD195" s="101">
        <v>201.39532299999999</v>
      </c>
      <c r="AE195" s="101">
        <v>168.90864300000001</v>
      </c>
      <c r="AF195" s="101">
        <v>39.018993000000002</v>
      </c>
      <c r="AG195" s="101">
        <v>50.705356999999999</v>
      </c>
      <c r="AH195" s="101">
        <v>49.503788999999998</v>
      </c>
      <c r="AI195" s="101">
        <v>62.167183999999999</v>
      </c>
      <c r="AJ195" s="101">
        <v>59.494267999999998</v>
      </c>
      <c r="AK195" s="101">
        <v>109.72679599999999</v>
      </c>
      <c r="AL195" s="101">
        <v>92.941163000000003</v>
      </c>
      <c r="AM195" s="101">
        <v>19.896498000000001</v>
      </c>
      <c r="AN195" s="101">
        <v>28.810193999999999</v>
      </c>
      <c r="AO195" s="101">
        <v>24.573688000000001</v>
      </c>
      <c r="AP195" s="101">
        <v>36.446415999999999</v>
      </c>
      <c r="AQ195" s="101">
        <v>34.693871000000001</v>
      </c>
      <c r="AR195" s="101">
        <v>138.803551</v>
      </c>
      <c r="AS195" s="101">
        <v>117.43246499999999</v>
      </c>
      <c r="AT195" s="101">
        <v>40.948605000000001</v>
      </c>
      <c r="AU195" s="101">
        <v>26.202262000000001</v>
      </c>
      <c r="AV195" s="101">
        <v>25.608533999999999</v>
      </c>
      <c r="AW195" s="101">
        <v>36.000045999999998</v>
      </c>
      <c r="AX195" s="101">
        <v>32.035845999999999</v>
      </c>
      <c r="AY195" s="101">
        <v>71.221772999999999</v>
      </c>
      <c r="AZ195" s="101">
        <v>74.541904000000002</v>
      </c>
      <c r="BA195" s="101">
        <v>30.507486</v>
      </c>
      <c r="BB195" s="101">
        <v>15.395576999999999</v>
      </c>
      <c r="BC195" s="101">
        <v>9.6556759999999997</v>
      </c>
      <c r="BD195" s="101">
        <v>17.490210999999999</v>
      </c>
      <c r="BE195" s="101">
        <v>20.549429</v>
      </c>
      <c r="BF195" s="101">
        <v>24.283514</v>
      </c>
      <c r="BG195" s="101">
        <v>-4.3771890000000004</v>
      </c>
      <c r="BH195" s="101">
        <v>17.428007999999998</v>
      </c>
      <c r="BI195" s="101">
        <v>29.926373000000002</v>
      </c>
      <c r="BJ195" s="101">
        <v>70.653631000000004</v>
      </c>
      <c r="BK195" s="101">
        <v>97.339151000000001</v>
      </c>
      <c r="BL195" s="101">
        <v>396.64783199999999</v>
      </c>
      <c r="BM195" s="101">
        <v>388.208978</v>
      </c>
      <c r="BN195" s="101">
        <v>408.33665200000002</v>
      </c>
      <c r="BO195" s="101">
        <v>435.33699000000001</v>
      </c>
      <c r="BP195" s="101">
        <v>436.98649599999999</v>
      </c>
      <c r="BQ195" s="101">
        <v>438.74917099999999</v>
      </c>
      <c r="BR195" s="101"/>
      <c r="BS195" s="101"/>
    </row>
    <row r="196" spans="1:71" x14ac:dyDescent="0.2">
      <c r="A196" s="91" t="s">
        <v>133</v>
      </c>
      <c r="B196" s="30">
        <v>43229.769768518519</v>
      </c>
      <c r="C196" s="92">
        <v>708.71428571428567</v>
      </c>
      <c r="D196" s="31">
        <v>673.52800000000002</v>
      </c>
      <c r="E196" s="31">
        <v>349.78399999999999</v>
      </c>
      <c r="F196" s="31">
        <v>135.46899999999999</v>
      </c>
      <c r="G196" s="32">
        <v>3.971823812089851</v>
      </c>
      <c r="H196" s="32">
        <v>0.92555405621755149</v>
      </c>
      <c r="I196" s="92">
        <v>320</v>
      </c>
      <c r="J196" s="31">
        <v>332.37400000000002</v>
      </c>
      <c r="K196" s="31">
        <v>178.33600000000001</v>
      </c>
      <c r="L196" s="31">
        <v>90.021000000000001</v>
      </c>
      <c r="M196" s="32">
        <v>2.6921829350929229</v>
      </c>
      <c r="N196" s="32">
        <v>0.86375157006998027</v>
      </c>
      <c r="O196" s="92">
        <v>152.71428571428572</v>
      </c>
      <c r="P196" s="92">
        <v>150.36099999999999</v>
      </c>
      <c r="Q196" s="31">
        <v>340.76600000000002</v>
      </c>
      <c r="R196" s="109">
        <v>-33.448999999999998</v>
      </c>
      <c r="S196" s="32" t="s">
        <v>190</v>
      </c>
      <c r="T196" s="32">
        <v>-0.55875586179372361</v>
      </c>
      <c r="U196" s="101"/>
      <c r="V196" s="101"/>
      <c r="W196" s="101"/>
      <c r="X196" s="101"/>
      <c r="Y196" s="101">
        <v>2510</v>
      </c>
      <c r="Z196" s="101">
        <v>780.14</v>
      </c>
      <c r="AA196" s="101">
        <v>665.67700000000002</v>
      </c>
      <c r="AB196" s="101">
        <v>129.31700000000001</v>
      </c>
      <c r="AC196" s="101">
        <v>165.57</v>
      </c>
      <c r="AD196" s="101">
        <v>508.654</v>
      </c>
      <c r="AE196" s="101">
        <v>392.26</v>
      </c>
      <c r="AF196" s="101">
        <v>95.358000000000004</v>
      </c>
      <c r="AG196" s="101">
        <v>101.761</v>
      </c>
      <c r="AH196" s="101">
        <v>117.726</v>
      </c>
      <c r="AI196" s="101">
        <v>192.98</v>
      </c>
      <c r="AJ196" s="101">
        <v>342.17099999999999</v>
      </c>
      <c r="AK196" s="101">
        <v>452.69</v>
      </c>
      <c r="AL196" s="101">
        <v>339.48599999999999</v>
      </c>
      <c r="AM196" s="101">
        <v>88.709000000000003</v>
      </c>
      <c r="AN196" s="101">
        <v>81.975999999999999</v>
      </c>
      <c r="AO196" s="101">
        <v>103.51900000000001</v>
      </c>
      <c r="AP196" s="101">
        <v>178.48599999999999</v>
      </c>
      <c r="AQ196" s="101">
        <v>332.11</v>
      </c>
      <c r="AR196" s="101">
        <v>454.00200000000001</v>
      </c>
      <c r="AS196" s="101">
        <v>340.24599999999998</v>
      </c>
      <c r="AT196" s="101">
        <v>82.278999999999996</v>
      </c>
      <c r="AU196" s="101">
        <v>105.32</v>
      </c>
      <c r="AV196" s="101">
        <v>71.882999999999996</v>
      </c>
      <c r="AW196" s="101">
        <v>81.635999999999996</v>
      </c>
      <c r="AX196" s="101">
        <v>104.009</v>
      </c>
      <c r="AY196" s="101">
        <v>455.108</v>
      </c>
      <c r="AZ196" s="101">
        <v>1172.384</v>
      </c>
      <c r="BA196" s="101">
        <v>174.577</v>
      </c>
      <c r="BB196" s="101">
        <v>6.7130000000000001</v>
      </c>
      <c r="BC196" s="101">
        <v>856.72199999999998</v>
      </c>
      <c r="BD196" s="101">
        <v>130.422</v>
      </c>
      <c r="BE196" s="101">
        <v>17.369</v>
      </c>
      <c r="BF196" s="101">
        <v>2535.2240000000002</v>
      </c>
      <c r="BG196" s="101">
        <v>2681.4369999999999</v>
      </c>
      <c r="BH196" s="101">
        <v>2713.4839999999999</v>
      </c>
      <c r="BI196" s="101">
        <v>2795.558</v>
      </c>
      <c r="BJ196" s="101">
        <v>3004.0439999999999</v>
      </c>
      <c r="BK196" s="101">
        <v>3124.1410000000001</v>
      </c>
      <c r="BL196" s="101">
        <v>5973.549</v>
      </c>
      <c r="BM196" s="101">
        <v>5940.1</v>
      </c>
      <c r="BN196" s="101">
        <v>6020.5219999999999</v>
      </c>
      <c r="BO196" s="101">
        <v>6037.8909999999996</v>
      </c>
      <c r="BP196" s="101">
        <v>6378.6570000000002</v>
      </c>
      <c r="BQ196" s="101">
        <v>6527.9340000000002</v>
      </c>
      <c r="BR196" s="101"/>
      <c r="BS196" s="101"/>
    </row>
    <row r="197" spans="1:71" x14ac:dyDescent="0.2">
      <c r="A197" s="91" t="s">
        <v>127</v>
      </c>
      <c r="B197" s="30">
        <v>43229.770335648151</v>
      </c>
      <c r="C197" s="92">
        <v>68.194895508332749</v>
      </c>
      <c r="D197" s="31">
        <v>67.378673000000006</v>
      </c>
      <c r="E197" s="31">
        <v>82.605488999999977</v>
      </c>
      <c r="F197" s="31">
        <v>53.616689999999998</v>
      </c>
      <c r="G197" s="32">
        <v>0.25667349103422854</v>
      </c>
      <c r="H197" s="32">
        <v>-0.18433177001107004</v>
      </c>
      <c r="I197" s="92">
        <v>21.294103215898819</v>
      </c>
      <c r="J197" s="31">
        <v>24.239249999999998</v>
      </c>
      <c r="K197" s="31">
        <v>20.201337000000009</v>
      </c>
      <c r="L197" s="31">
        <v>18.233858999999999</v>
      </c>
      <c r="M197" s="32">
        <v>0.32935381369352479</v>
      </c>
      <c r="N197" s="32">
        <v>0.19988345325856338</v>
      </c>
      <c r="O197" s="92">
        <v>12.916278473096728</v>
      </c>
      <c r="P197" s="92">
        <v>17.804238999999999</v>
      </c>
      <c r="Q197" s="31">
        <v>12.694859000000001</v>
      </c>
      <c r="R197" s="109">
        <v>10.320557000000001</v>
      </c>
      <c r="S197" s="32">
        <v>0.72512384748226255</v>
      </c>
      <c r="T197" s="32">
        <v>0.40247630950450075</v>
      </c>
      <c r="U197" s="101"/>
      <c r="V197" s="101"/>
      <c r="W197" s="101"/>
      <c r="X197" s="101"/>
      <c r="Y197" s="101">
        <v>1164</v>
      </c>
      <c r="Z197" s="101">
        <v>256.16891399999997</v>
      </c>
      <c r="AA197" s="101">
        <v>190.37410600000001</v>
      </c>
      <c r="AB197" s="101">
        <v>63.320341999999997</v>
      </c>
      <c r="AC197" s="101">
        <v>56.626393</v>
      </c>
      <c r="AD197" s="101">
        <v>244.12239400000001</v>
      </c>
      <c r="AE197" s="101">
        <v>185.61774800000001</v>
      </c>
      <c r="AF197" s="101">
        <v>41.094079999999998</v>
      </c>
      <c r="AG197" s="101">
        <v>60.005578999999997</v>
      </c>
      <c r="AH197" s="101">
        <v>54.460870999999997</v>
      </c>
      <c r="AI197" s="101">
        <v>78.846164999999999</v>
      </c>
      <c r="AJ197" s="101">
        <v>54.701751000000002</v>
      </c>
      <c r="AK197" s="101">
        <v>58.681660999999998</v>
      </c>
      <c r="AL197" s="101">
        <v>69.014638000000005</v>
      </c>
      <c r="AM197" s="101">
        <v>12.161814</v>
      </c>
      <c r="AN197" s="101">
        <v>16.704623000000002</v>
      </c>
      <c r="AO197" s="101">
        <v>15.021108999999999</v>
      </c>
      <c r="AP197" s="101">
        <v>14.794115</v>
      </c>
      <c r="AQ197" s="101">
        <v>17.023546</v>
      </c>
      <c r="AR197" s="101">
        <v>82.626247000000006</v>
      </c>
      <c r="AS197" s="101">
        <v>86.110247000000001</v>
      </c>
      <c r="AT197" s="101">
        <v>18.392503999999999</v>
      </c>
      <c r="AU197" s="101">
        <v>19.77101</v>
      </c>
      <c r="AV197" s="101">
        <v>27.662678</v>
      </c>
      <c r="AW197" s="101">
        <v>22.987945</v>
      </c>
      <c r="AX197" s="101">
        <v>21.203105999999998</v>
      </c>
      <c r="AY197" s="101">
        <v>50.828564999999998</v>
      </c>
      <c r="AZ197" s="101">
        <v>45.339469999999999</v>
      </c>
      <c r="BA197" s="101">
        <v>15.272415000000001</v>
      </c>
      <c r="BB197" s="101">
        <v>14.319121000000001</v>
      </c>
      <c r="BC197" s="101">
        <v>0.36619099999999999</v>
      </c>
      <c r="BD197" s="101">
        <v>13.139367</v>
      </c>
      <c r="BE197" s="101">
        <v>14.568318</v>
      </c>
      <c r="BF197" s="101">
        <v>22.914863</v>
      </c>
      <c r="BG197" s="101">
        <v>27.545376000000001</v>
      </c>
      <c r="BH197" s="101">
        <v>20.418441000000001</v>
      </c>
      <c r="BI197" s="101">
        <v>18.643370999999998</v>
      </c>
      <c r="BJ197" s="101">
        <v>13.825053</v>
      </c>
      <c r="BK197" s="101">
        <v>17.126860000000001</v>
      </c>
      <c r="BL197" s="101">
        <v>160.80261300000001</v>
      </c>
      <c r="BM197" s="101">
        <v>165.65118200000001</v>
      </c>
      <c r="BN197" s="101">
        <v>179.77617699999999</v>
      </c>
      <c r="BO197" s="101">
        <v>196.19562099999999</v>
      </c>
      <c r="BP197" s="101">
        <v>208.50829200000001</v>
      </c>
      <c r="BQ197" s="101">
        <v>231.85381100000001</v>
      </c>
      <c r="BR197" s="101"/>
      <c r="BS197" s="101"/>
    </row>
    <row r="198" spans="1:71" x14ac:dyDescent="0.2">
      <c r="A198" s="91" t="s">
        <v>335</v>
      </c>
      <c r="B198" s="30">
        <v>43229.771620370368</v>
      </c>
      <c r="C198" s="92" t="s">
        <v>9</v>
      </c>
      <c r="D198" s="31">
        <v>14.652314000000001</v>
      </c>
      <c r="E198" s="31">
        <v>14.110530999999995</v>
      </c>
      <c r="F198" s="31">
        <v>13.010806000000001</v>
      </c>
      <c r="G198" s="32">
        <v>0.12616497394550352</v>
      </c>
      <c r="H198" s="32">
        <v>3.8395649320355663E-2</v>
      </c>
      <c r="I198" s="92" t="s">
        <v>9</v>
      </c>
      <c r="J198" s="31">
        <v>7.4453699999999996</v>
      </c>
      <c r="K198" s="31">
        <v>8.0183609999999987</v>
      </c>
      <c r="L198" s="31">
        <v>6.6722450000000002</v>
      </c>
      <c r="M198" s="32">
        <v>0.11587179427613936</v>
      </c>
      <c r="N198" s="32">
        <v>-7.1459865675790768E-2</v>
      </c>
      <c r="O198" s="92" t="s">
        <v>9</v>
      </c>
      <c r="P198" s="92">
        <v>-20.316680999999999</v>
      </c>
      <c r="Q198" s="31">
        <v>4.3888370000000005</v>
      </c>
      <c r="R198" s="109">
        <v>-11.254235</v>
      </c>
      <c r="S198" s="32" t="s">
        <v>190</v>
      </c>
      <c r="T198" s="32" t="s">
        <v>190</v>
      </c>
      <c r="U198" s="101"/>
      <c r="V198" s="101"/>
      <c r="W198" s="101"/>
      <c r="X198" s="101"/>
      <c r="Y198" s="101">
        <v>59.15</v>
      </c>
      <c r="Z198" s="101">
        <v>73.339270999999997</v>
      </c>
      <c r="AA198" s="101">
        <v>51.510244</v>
      </c>
      <c r="AB198" s="101">
        <v>11.259914</v>
      </c>
      <c r="AC198" s="101">
        <v>34.958019999999998</v>
      </c>
      <c r="AD198" s="101">
        <v>48.451785000000001</v>
      </c>
      <c r="AE198" s="101">
        <v>31.447661</v>
      </c>
      <c r="AF198" s="101">
        <v>7.7919429999999998</v>
      </c>
      <c r="AG198" s="101">
        <v>5.1682420000000002</v>
      </c>
      <c r="AH198" s="101">
        <v>26.573528</v>
      </c>
      <c r="AI198" s="101">
        <v>8.9180720000000004</v>
      </c>
      <c r="AJ198" s="101">
        <v>8.5226799999999994</v>
      </c>
      <c r="AK198" s="101">
        <v>43.880465999999998</v>
      </c>
      <c r="AL198" s="101">
        <v>24.035201000000001</v>
      </c>
      <c r="AM198" s="101">
        <v>6.3750770000000001</v>
      </c>
      <c r="AN198" s="101">
        <v>4.2100160000000004</v>
      </c>
      <c r="AO198" s="101">
        <v>25.409424999999999</v>
      </c>
      <c r="AP198" s="101">
        <v>7.885948</v>
      </c>
      <c r="AQ198" s="101">
        <v>7.3261599999999998</v>
      </c>
      <c r="AR198" s="101">
        <v>44.575879999999998</v>
      </c>
      <c r="AS198" s="101">
        <v>24.813231999999999</v>
      </c>
      <c r="AT198" s="101">
        <v>5.644431</v>
      </c>
      <c r="AU198" s="101">
        <v>5.6660640000000004</v>
      </c>
      <c r="AV198" s="101">
        <v>5.5369140000000003</v>
      </c>
      <c r="AW198" s="101">
        <v>4.3432560000000002</v>
      </c>
      <c r="AX198" s="101">
        <v>25.542017999999999</v>
      </c>
      <c r="AY198" s="101">
        <v>-11.976967</v>
      </c>
      <c r="AZ198" s="101">
        <v>0.13931499999999999</v>
      </c>
      <c r="BA198" s="101">
        <v>0.86898500000000001</v>
      </c>
      <c r="BB198" s="101">
        <v>-8.8226589999999998</v>
      </c>
      <c r="BC198" s="101">
        <v>7.7847559999999998</v>
      </c>
      <c r="BD198" s="101">
        <v>-8.7205670000000008</v>
      </c>
      <c r="BE198" s="101">
        <v>3.60893</v>
      </c>
      <c r="BF198" s="101">
        <v>266.87051500000001</v>
      </c>
      <c r="BG198" s="101">
        <v>282.01573999999999</v>
      </c>
      <c r="BH198" s="101">
        <v>307.72704800000002</v>
      </c>
      <c r="BI198" s="101">
        <v>300.08511099999998</v>
      </c>
      <c r="BJ198" s="101">
        <v>325.37188200000003</v>
      </c>
      <c r="BK198" s="101">
        <v>347.83922100000001</v>
      </c>
      <c r="BL198" s="101">
        <v>241.49958699999999</v>
      </c>
      <c r="BM198" s="101">
        <v>230.23477800000001</v>
      </c>
      <c r="BN198" s="101">
        <v>221.52156199999999</v>
      </c>
      <c r="BO198" s="101">
        <v>225.129074</v>
      </c>
      <c r="BP198" s="101">
        <v>229.511653</v>
      </c>
      <c r="BQ198" s="101">
        <v>209.14773299999999</v>
      </c>
      <c r="BR198" s="101"/>
      <c r="BS198" s="101"/>
    </row>
    <row r="199" spans="1:71" x14ac:dyDescent="0.2">
      <c r="A199" s="91" t="s">
        <v>336</v>
      </c>
      <c r="B199" s="30">
        <v>43229.771898148145</v>
      </c>
      <c r="C199" s="92" t="s">
        <v>9</v>
      </c>
      <c r="D199" s="31">
        <v>24.639101</v>
      </c>
      <c r="E199" s="31">
        <v>22.697485000000007</v>
      </c>
      <c r="F199" s="31">
        <v>17.218675999999999</v>
      </c>
      <c r="G199" s="32">
        <v>0.43095212430967411</v>
      </c>
      <c r="H199" s="32">
        <v>8.554322207945031E-2</v>
      </c>
      <c r="I199" s="92" t="s">
        <v>9</v>
      </c>
      <c r="J199" s="31">
        <v>3.0127929999999998</v>
      </c>
      <c r="K199" s="31">
        <v>4.8208610000000007</v>
      </c>
      <c r="L199" s="31">
        <v>1.496577</v>
      </c>
      <c r="M199" s="32">
        <v>1.0131226124683193</v>
      </c>
      <c r="N199" s="32">
        <v>-0.37505084672634215</v>
      </c>
      <c r="O199" s="92" t="s">
        <v>9</v>
      </c>
      <c r="P199" s="92">
        <v>0.40116600000000002</v>
      </c>
      <c r="Q199" s="31">
        <v>1.3018179999999999</v>
      </c>
      <c r="R199" s="109">
        <v>4.3126999999999999E-2</v>
      </c>
      <c r="S199" s="32">
        <v>8.3019686043545811</v>
      </c>
      <c r="T199" s="32">
        <v>-0.69184171673766992</v>
      </c>
      <c r="U199" s="101"/>
      <c r="V199" s="101"/>
      <c r="W199" s="101"/>
      <c r="X199" s="101"/>
      <c r="Y199" s="101">
        <v>47.486249999999998</v>
      </c>
      <c r="Z199" s="101">
        <v>77.602247000000006</v>
      </c>
      <c r="AA199" s="101">
        <v>55.864001999999999</v>
      </c>
      <c r="AB199" s="101">
        <v>19.368130000000001</v>
      </c>
      <c r="AC199" s="101">
        <v>18.317955999999999</v>
      </c>
      <c r="AD199" s="101">
        <v>13.647057999999999</v>
      </c>
      <c r="AE199" s="101">
        <v>9.5734790000000007</v>
      </c>
      <c r="AF199" s="101">
        <v>2.5433530000000002</v>
      </c>
      <c r="AG199" s="101">
        <v>2.890034</v>
      </c>
      <c r="AH199" s="101">
        <v>2.2525149999999998</v>
      </c>
      <c r="AI199" s="101">
        <v>5.9611559999999999</v>
      </c>
      <c r="AJ199" s="101">
        <v>3.937405</v>
      </c>
      <c r="AK199" s="101">
        <v>8.3906390000000002</v>
      </c>
      <c r="AL199" s="101">
        <v>5.1849550000000004</v>
      </c>
      <c r="AM199" s="101">
        <v>1.3096650000000001</v>
      </c>
      <c r="AN199" s="101">
        <v>1.5759049999999999</v>
      </c>
      <c r="AO199" s="101">
        <v>0.98612599999999995</v>
      </c>
      <c r="AP199" s="101">
        <v>4.5189430000000002</v>
      </c>
      <c r="AQ199" s="101">
        <v>2.7217799999999999</v>
      </c>
      <c r="AR199" s="101">
        <v>9.4493550000000006</v>
      </c>
      <c r="AS199" s="101">
        <v>6.2750050000000002</v>
      </c>
      <c r="AT199" s="101">
        <v>1.755412</v>
      </c>
      <c r="AU199" s="101">
        <v>1.3061720000000001</v>
      </c>
      <c r="AV199" s="101">
        <v>1.785142</v>
      </c>
      <c r="AW199" s="101">
        <v>1.8659619999999999</v>
      </c>
      <c r="AX199" s="101">
        <v>1.2659549999999999</v>
      </c>
      <c r="AY199" s="101">
        <v>1.922865</v>
      </c>
      <c r="AZ199" s="101">
        <v>0.206395</v>
      </c>
      <c r="BA199" s="101">
        <v>0.39100200000000002</v>
      </c>
      <c r="BB199" s="101">
        <v>-8.1204999999999999E-2</v>
      </c>
      <c r="BC199" s="101">
        <v>-1.0783510000000001</v>
      </c>
      <c r="BD199" s="101">
        <v>0.51355499999999998</v>
      </c>
      <c r="BE199" s="101">
        <v>4.9532E-2</v>
      </c>
      <c r="BF199" s="101">
        <v>25.240981000000001</v>
      </c>
      <c r="BG199" s="101">
        <v>26.340392000000001</v>
      </c>
      <c r="BH199" s="101">
        <v>25.575334999999999</v>
      </c>
      <c r="BI199" s="101">
        <v>30.134589999999999</v>
      </c>
      <c r="BJ199" s="101">
        <v>39.419331</v>
      </c>
      <c r="BK199" s="101">
        <v>46.313845000000001</v>
      </c>
      <c r="BL199" s="101">
        <v>17.305700000000002</v>
      </c>
      <c r="BM199" s="101">
        <v>17.363659999999999</v>
      </c>
      <c r="BN199" s="101">
        <v>17.877213999999999</v>
      </c>
      <c r="BO199" s="101">
        <v>17.926746999999999</v>
      </c>
      <c r="BP199" s="101">
        <v>19.228565</v>
      </c>
      <c r="BQ199" s="101">
        <v>19.629731</v>
      </c>
      <c r="BR199" s="101"/>
      <c r="BS199" s="101"/>
    </row>
    <row r="200" spans="1:71" x14ac:dyDescent="0.2">
      <c r="A200" s="91" t="s">
        <v>337</v>
      </c>
      <c r="B200" s="30">
        <v>43229.774108796293</v>
      </c>
      <c r="C200" s="92" t="s">
        <v>9</v>
      </c>
      <c r="D200" s="31">
        <v>15.582019000000001</v>
      </c>
      <c r="E200" s="31">
        <v>16.425719999999998</v>
      </c>
      <c r="F200" s="31">
        <v>13.470741</v>
      </c>
      <c r="G200" s="32">
        <v>0.15673065052620339</v>
      </c>
      <c r="H200" s="32">
        <v>-5.136462815633025E-2</v>
      </c>
      <c r="I200" s="92" t="s">
        <v>9</v>
      </c>
      <c r="J200" s="31">
        <v>13.252803</v>
      </c>
      <c r="K200" s="31">
        <v>13.825471</v>
      </c>
      <c r="L200" s="31">
        <v>11.524683</v>
      </c>
      <c r="M200" s="32">
        <v>0.14994946064893933</v>
      </c>
      <c r="N200" s="32">
        <v>-4.1421228976575186E-2</v>
      </c>
      <c r="O200" s="92" t="s">
        <v>9</v>
      </c>
      <c r="P200" s="92">
        <v>14.254797999999999</v>
      </c>
      <c r="Q200" s="31">
        <v>158.16258500000001</v>
      </c>
      <c r="R200" s="109">
        <v>12.315163</v>
      </c>
      <c r="S200" s="32">
        <v>0.15749974239074205</v>
      </c>
      <c r="T200" s="32">
        <v>-0.90987250239998296</v>
      </c>
      <c r="U200" s="101"/>
      <c r="V200" s="101"/>
      <c r="W200" s="101"/>
      <c r="X200" s="101"/>
      <c r="Y200" s="101">
        <v>408.9</v>
      </c>
      <c r="Z200" s="101">
        <v>57.526319999999998</v>
      </c>
      <c r="AA200" s="101">
        <v>50.160471000000001</v>
      </c>
      <c r="AB200" s="101">
        <v>13.763331000000001</v>
      </c>
      <c r="AC200" s="101">
        <v>13.866528000000001</v>
      </c>
      <c r="AD200" s="101">
        <v>50.589891000000001</v>
      </c>
      <c r="AE200" s="101">
        <v>42.998472999999997</v>
      </c>
      <c r="AF200" s="101">
        <v>11.990515</v>
      </c>
      <c r="AG200" s="101">
        <v>11.567943</v>
      </c>
      <c r="AH200" s="101">
        <v>12.277282</v>
      </c>
      <c r="AI200" s="101">
        <v>14.754151</v>
      </c>
      <c r="AJ200" s="101">
        <v>14.160102</v>
      </c>
      <c r="AK200" s="101">
        <v>46.197499999999998</v>
      </c>
      <c r="AL200" s="101">
        <v>39.702105000000003</v>
      </c>
      <c r="AM200" s="101">
        <v>11.514093000000001</v>
      </c>
      <c r="AN200" s="101">
        <v>11.213264000000001</v>
      </c>
      <c r="AO200" s="101">
        <v>9.6553439999999995</v>
      </c>
      <c r="AP200" s="101">
        <v>13.814799000000001</v>
      </c>
      <c r="AQ200" s="101">
        <v>13.242017000000001</v>
      </c>
      <c r="AR200" s="101">
        <v>46.240783</v>
      </c>
      <c r="AS200" s="101">
        <v>39.757742999999998</v>
      </c>
      <c r="AT200" s="101">
        <v>9.8052189999999992</v>
      </c>
      <c r="AU200" s="101">
        <v>8.5104620000000004</v>
      </c>
      <c r="AV200" s="101">
        <v>10.055636</v>
      </c>
      <c r="AW200" s="101">
        <v>11.224314</v>
      </c>
      <c r="AX200" s="101">
        <v>9.6663150000000009</v>
      </c>
      <c r="AY200" s="101">
        <v>192.03372100000001</v>
      </c>
      <c r="AZ200" s="101">
        <v>41.879942999999997</v>
      </c>
      <c r="BA200" s="101">
        <v>10.275359</v>
      </c>
      <c r="BB200" s="101">
        <v>9.0839230000000004</v>
      </c>
      <c r="BC200" s="101">
        <v>9.8705619999999996</v>
      </c>
      <c r="BD200" s="101">
        <v>11.35188</v>
      </c>
      <c r="BE200" s="101">
        <v>10.204093</v>
      </c>
      <c r="BF200" s="101">
        <v>-29.536711</v>
      </c>
      <c r="BG200" s="101">
        <v>-5.5198080000000003</v>
      </c>
      <c r="BH200" s="101">
        <v>-13.111095000000001</v>
      </c>
      <c r="BI200" s="101">
        <v>-17.063876</v>
      </c>
      <c r="BJ200" s="101">
        <v>-21.360510999999999</v>
      </c>
      <c r="BK200" s="101">
        <v>-1.3662620000000001</v>
      </c>
      <c r="BL200" s="101">
        <v>769.56877999999995</v>
      </c>
      <c r="BM200" s="101">
        <v>743.70834300000001</v>
      </c>
      <c r="BN200" s="101">
        <v>755.06022299999995</v>
      </c>
      <c r="BO200" s="101">
        <v>765.26431600000001</v>
      </c>
      <c r="BP200" s="101">
        <v>923.42690100000004</v>
      </c>
      <c r="BQ200" s="101">
        <v>903.36019899999997</v>
      </c>
      <c r="BR200" s="101"/>
      <c r="BS200" s="101"/>
    </row>
    <row r="201" spans="1:71" x14ac:dyDescent="0.2">
      <c r="A201" s="91" t="s">
        <v>338</v>
      </c>
      <c r="B201" s="30">
        <v>43229.774699074071</v>
      </c>
      <c r="C201" s="92" t="s">
        <v>9</v>
      </c>
      <c r="D201" s="31">
        <v>79.509066000000004</v>
      </c>
      <c r="E201" s="31">
        <v>96.346348999999975</v>
      </c>
      <c r="F201" s="31">
        <v>68.480383000000003</v>
      </c>
      <c r="G201" s="32">
        <v>0.16104879261554372</v>
      </c>
      <c r="H201" s="32">
        <v>-0.17475787276588939</v>
      </c>
      <c r="I201" s="92" t="s">
        <v>9</v>
      </c>
      <c r="J201" s="31">
        <v>12.863396</v>
      </c>
      <c r="K201" s="31">
        <v>26.048219000000003</v>
      </c>
      <c r="L201" s="31">
        <v>10.345390999999999</v>
      </c>
      <c r="M201" s="32">
        <v>0.24339389395722222</v>
      </c>
      <c r="N201" s="32">
        <v>-0.50616984600751413</v>
      </c>
      <c r="O201" s="92" t="s">
        <v>9</v>
      </c>
      <c r="P201" s="92">
        <v>-20.403067</v>
      </c>
      <c r="Q201" s="31">
        <v>-4.9027379999999994</v>
      </c>
      <c r="R201" s="109">
        <v>-16.079723999999999</v>
      </c>
      <c r="S201" s="32" t="s">
        <v>190</v>
      </c>
      <c r="T201" s="32" t="s">
        <v>190</v>
      </c>
      <c r="U201" s="101"/>
      <c r="V201" s="101"/>
      <c r="W201" s="101"/>
      <c r="X201" s="101"/>
      <c r="Y201" s="101">
        <v>56.970399999999998</v>
      </c>
      <c r="Z201" s="101">
        <v>322.65153299999997</v>
      </c>
      <c r="AA201" s="101">
        <v>275.30892399999999</v>
      </c>
      <c r="AB201" s="101">
        <v>79.790200999999996</v>
      </c>
      <c r="AC201" s="101">
        <v>78.034599999999998</v>
      </c>
      <c r="AD201" s="101">
        <v>89.490748999999994</v>
      </c>
      <c r="AE201" s="101">
        <v>78.159723</v>
      </c>
      <c r="AF201" s="101">
        <v>18.290381</v>
      </c>
      <c r="AG201" s="101">
        <v>15.980008</v>
      </c>
      <c r="AH201" s="101">
        <v>19.757832000000001</v>
      </c>
      <c r="AI201" s="101">
        <v>35.462527999999999</v>
      </c>
      <c r="AJ201" s="101">
        <v>22.171507999999999</v>
      </c>
      <c r="AK201" s="101">
        <v>34.790813999999997</v>
      </c>
      <c r="AL201" s="101">
        <v>27.814183</v>
      </c>
      <c r="AM201" s="101">
        <v>5.2135579999999999</v>
      </c>
      <c r="AN201" s="101">
        <v>1.813259</v>
      </c>
      <c r="AO201" s="101">
        <v>6.6278220000000001</v>
      </c>
      <c r="AP201" s="101">
        <v>21.136175000000001</v>
      </c>
      <c r="AQ201" s="101">
        <v>8.8152179999999998</v>
      </c>
      <c r="AR201" s="101">
        <v>54.573447000000002</v>
      </c>
      <c r="AS201" s="101">
        <v>42.619512999999998</v>
      </c>
      <c r="AT201" s="101">
        <v>8.450329</v>
      </c>
      <c r="AU201" s="101">
        <v>5.5545359999999997</v>
      </c>
      <c r="AV201" s="101">
        <v>22.827397999999999</v>
      </c>
      <c r="AW201" s="101">
        <v>7.3025089999999997</v>
      </c>
      <c r="AX201" s="101">
        <v>10.877328</v>
      </c>
      <c r="AY201" s="101">
        <v>-43.621769999999998</v>
      </c>
      <c r="AZ201" s="101">
        <v>-31.663630000000001</v>
      </c>
      <c r="BA201" s="101">
        <v>-3.1677010000000001</v>
      </c>
      <c r="BB201" s="101">
        <v>-14.625204999999999</v>
      </c>
      <c r="BC201" s="101">
        <v>-8.3514520000000001</v>
      </c>
      <c r="BD201" s="101">
        <v>-9.6026930000000004</v>
      </c>
      <c r="BE201" s="101">
        <v>-12.953944</v>
      </c>
      <c r="BF201" s="101">
        <v>288.13834900000001</v>
      </c>
      <c r="BG201" s="101">
        <v>291.10838000000001</v>
      </c>
      <c r="BH201" s="101">
        <v>296.70799799999998</v>
      </c>
      <c r="BI201" s="101">
        <v>304.33762400000001</v>
      </c>
      <c r="BJ201" s="101">
        <v>313.44612000000001</v>
      </c>
      <c r="BK201" s="101">
        <v>328.10523999999998</v>
      </c>
      <c r="BL201" s="101">
        <v>122.393058</v>
      </c>
      <c r="BM201" s="101">
        <v>116.53054899999999</v>
      </c>
      <c r="BN201" s="101">
        <v>106.16193</v>
      </c>
      <c r="BO201" s="101">
        <v>92.708706000000006</v>
      </c>
      <c r="BP201" s="101">
        <v>93.302436</v>
      </c>
      <c r="BQ201" s="101">
        <v>75.570111999999995</v>
      </c>
      <c r="BR201" s="101"/>
      <c r="BS201" s="101"/>
    </row>
    <row r="202" spans="1:71" x14ac:dyDescent="0.2">
      <c r="A202" s="91" t="s">
        <v>26</v>
      </c>
      <c r="B202" s="30">
        <v>43229.776620370372</v>
      </c>
      <c r="C202" s="92">
        <v>13749.895040716161</v>
      </c>
      <c r="D202" s="31">
        <v>13421.407999999999</v>
      </c>
      <c r="E202" s="31">
        <v>14604.048999999999</v>
      </c>
      <c r="F202" s="31">
        <v>12369.638999999999</v>
      </c>
      <c r="G202" s="32">
        <v>8.5028269620479602E-2</v>
      </c>
      <c r="H202" s="32">
        <v>-8.0980350038540649E-2</v>
      </c>
      <c r="I202" s="92">
        <v>968.89492439051685</v>
      </c>
      <c r="J202" s="31">
        <v>956.69100000000003</v>
      </c>
      <c r="K202" s="31">
        <v>1189.5039999999999</v>
      </c>
      <c r="L202" s="31">
        <v>1511.347</v>
      </c>
      <c r="M202" s="32">
        <v>-0.36699447578881617</v>
      </c>
      <c r="N202" s="32">
        <v>-0.19572275503066816</v>
      </c>
      <c r="O202" s="92">
        <v>562.21441235249483</v>
      </c>
      <c r="P202" s="92">
        <v>378.43599999999998</v>
      </c>
      <c r="Q202" s="31">
        <v>493.35899999999992</v>
      </c>
      <c r="R202" s="109">
        <v>875.75900000000001</v>
      </c>
      <c r="S202" s="32">
        <v>-0.56787655051218433</v>
      </c>
      <c r="T202" s="32">
        <v>-0.23293990785614527</v>
      </c>
      <c r="U202" s="101"/>
      <c r="V202" s="101"/>
      <c r="W202" s="101"/>
      <c r="X202" s="101"/>
      <c r="Y202" s="101">
        <v>24052.764159999999</v>
      </c>
      <c r="Z202" s="101">
        <v>53948.11</v>
      </c>
      <c r="AA202" s="101">
        <v>34854.851000000002</v>
      </c>
      <c r="AB202" s="101">
        <v>12630.679</v>
      </c>
      <c r="AC202" s="101">
        <v>14343.743</v>
      </c>
      <c r="AD202" s="101">
        <v>6213.8980000000001</v>
      </c>
      <c r="AE202" s="101">
        <v>3649.2269999999999</v>
      </c>
      <c r="AF202" s="101">
        <v>1608.4680000000001</v>
      </c>
      <c r="AG202" s="101">
        <v>1595.0909999999999</v>
      </c>
      <c r="AH202" s="101">
        <v>1609.934</v>
      </c>
      <c r="AI202" s="101">
        <v>1400.405</v>
      </c>
      <c r="AJ202" s="101">
        <v>1069.19</v>
      </c>
      <c r="AK202" s="101">
        <v>5063.6580000000004</v>
      </c>
      <c r="AL202" s="101">
        <v>2653.78</v>
      </c>
      <c r="AM202" s="101">
        <v>1368.97</v>
      </c>
      <c r="AN202" s="101">
        <v>1337.4280000000001</v>
      </c>
      <c r="AO202" s="101">
        <v>1313.6590000000001</v>
      </c>
      <c r="AP202" s="101">
        <v>1043.6010000000001</v>
      </c>
      <c r="AQ202" s="101">
        <v>801.22900000000004</v>
      </c>
      <c r="AR202" s="101">
        <v>5637.2979999999998</v>
      </c>
      <c r="AS202" s="101">
        <v>3194.7829999999999</v>
      </c>
      <c r="AT202" s="101">
        <v>632.52599999999995</v>
      </c>
      <c r="AU202" s="101">
        <v>807.22699999999998</v>
      </c>
      <c r="AV202" s="101">
        <v>1440.18</v>
      </c>
      <c r="AW202" s="101">
        <v>1479.7170000000001</v>
      </c>
      <c r="AX202" s="101">
        <v>1456.73</v>
      </c>
      <c r="AY202" s="101">
        <v>3811.5459999999998</v>
      </c>
      <c r="AZ202" s="101">
        <v>1793.2670000000001</v>
      </c>
      <c r="BA202" s="101">
        <v>330.517</v>
      </c>
      <c r="BB202" s="101">
        <v>580.87</v>
      </c>
      <c r="BC202" s="101">
        <v>802.96799999999996</v>
      </c>
      <c r="BD202" s="101">
        <v>1457.1590000000001</v>
      </c>
      <c r="BE202" s="101">
        <v>992.20399999999995</v>
      </c>
      <c r="BF202" s="101">
        <v>6083.5439999999999</v>
      </c>
      <c r="BG202" s="101">
        <v>5656.7190000000001</v>
      </c>
      <c r="BH202" s="101">
        <v>5891.6419999999998</v>
      </c>
      <c r="BI202" s="101">
        <v>4404.0789999999997</v>
      </c>
      <c r="BJ202" s="101">
        <v>6248.915</v>
      </c>
      <c r="BK202" s="101">
        <v>9205.0499999999993</v>
      </c>
      <c r="BL202" s="101">
        <v>8088.3860000000004</v>
      </c>
      <c r="BM202" s="101">
        <v>7325.3040000000001</v>
      </c>
      <c r="BN202" s="101">
        <v>8971.125</v>
      </c>
      <c r="BO202" s="101">
        <v>9975.49</v>
      </c>
      <c r="BP202" s="101">
        <v>10373.347</v>
      </c>
      <c r="BQ202" s="101">
        <v>7232.6350000000002</v>
      </c>
      <c r="BR202" s="101"/>
      <c r="BS202" s="101"/>
    </row>
    <row r="203" spans="1:71" x14ac:dyDescent="0.2">
      <c r="A203" s="91" t="s">
        <v>339</v>
      </c>
      <c r="B203" s="30">
        <v>43229.776712962965</v>
      </c>
      <c r="C203" s="92" t="s">
        <v>9</v>
      </c>
      <c r="D203" s="31">
        <v>21.502381</v>
      </c>
      <c r="E203" s="31">
        <v>21.077798000000001</v>
      </c>
      <c r="F203" s="31">
        <v>22.782617999999999</v>
      </c>
      <c r="G203" s="32">
        <v>-5.6193585829337089E-2</v>
      </c>
      <c r="H203" s="32">
        <v>2.0143612724630833E-2</v>
      </c>
      <c r="I203" s="92" t="s">
        <v>9</v>
      </c>
      <c r="J203" s="31">
        <v>6.8659850000000002</v>
      </c>
      <c r="K203" s="31">
        <v>5.4528370000000024</v>
      </c>
      <c r="L203" s="31">
        <v>8.4146820000000009</v>
      </c>
      <c r="M203" s="32">
        <v>-0.18404700260806062</v>
      </c>
      <c r="N203" s="32">
        <v>0.25915830603408785</v>
      </c>
      <c r="O203" s="92" t="s">
        <v>9</v>
      </c>
      <c r="P203" s="92">
        <v>6.6585130000000001</v>
      </c>
      <c r="Q203" s="31">
        <v>6.0091579999999993</v>
      </c>
      <c r="R203" s="109">
        <v>7.6216160000000004</v>
      </c>
      <c r="S203" s="32">
        <v>-0.12636467121933204</v>
      </c>
      <c r="T203" s="32">
        <v>0.10806089638515104</v>
      </c>
      <c r="U203" s="101"/>
      <c r="V203" s="101"/>
      <c r="W203" s="101"/>
      <c r="X203" s="101"/>
      <c r="Y203" s="101">
        <v>163.19999999999999</v>
      </c>
      <c r="Z203" s="101">
        <v>85.142928999999995</v>
      </c>
      <c r="AA203" s="101">
        <v>86.335926999999998</v>
      </c>
      <c r="AB203" s="101">
        <v>19.832899999999999</v>
      </c>
      <c r="AC203" s="101">
        <v>21.449612999999999</v>
      </c>
      <c r="AD203" s="101">
        <v>40.477046000000001</v>
      </c>
      <c r="AE203" s="101">
        <v>28.665996</v>
      </c>
      <c r="AF203" s="101">
        <v>9.2986339999999998</v>
      </c>
      <c r="AG203" s="101">
        <v>10.914580000000001</v>
      </c>
      <c r="AH203" s="101">
        <v>12.930080999999999</v>
      </c>
      <c r="AI203" s="101">
        <v>7.3337510000000004</v>
      </c>
      <c r="AJ203" s="101">
        <v>7.8399580000000002</v>
      </c>
      <c r="AK203" s="101">
        <v>35.346302000000001</v>
      </c>
      <c r="AL203" s="101">
        <v>25.726016999999999</v>
      </c>
      <c r="AM203" s="101">
        <v>8.3360559999999992</v>
      </c>
      <c r="AN203" s="101">
        <v>9.9946300000000008</v>
      </c>
      <c r="AO203" s="101">
        <v>11.712377</v>
      </c>
      <c r="AP203" s="101">
        <v>5.3032389999999996</v>
      </c>
      <c r="AQ203" s="101">
        <v>6.6943070000000002</v>
      </c>
      <c r="AR203" s="101">
        <v>35.858732000000003</v>
      </c>
      <c r="AS203" s="101">
        <v>25.889251999999999</v>
      </c>
      <c r="AT203" s="101">
        <v>6.2121420000000001</v>
      </c>
      <c r="AU203" s="101">
        <v>6.9848980000000003</v>
      </c>
      <c r="AV203" s="101">
        <v>5.1109819999999999</v>
      </c>
      <c r="AW203" s="101">
        <v>10.147000999999999</v>
      </c>
      <c r="AX203" s="101">
        <v>11.844212000000001</v>
      </c>
      <c r="AY203" s="101">
        <v>31.427085999999999</v>
      </c>
      <c r="AZ203" s="101">
        <v>25.038815</v>
      </c>
      <c r="BA203" s="101">
        <v>5.0758489999999998</v>
      </c>
      <c r="BB203" s="101">
        <v>6.2862299999999998</v>
      </c>
      <c r="BC203" s="101">
        <v>8.2174080000000007</v>
      </c>
      <c r="BD203" s="101">
        <v>8.0922000000000001</v>
      </c>
      <c r="BE203" s="101">
        <v>9.7041109999999993</v>
      </c>
      <c r="BF203" s="101">
        <v>-27.588356999999998</v>
      </c>
      <c r="BG203" s="101">
        <v>-22.759649</v>
      </c>
      <c r="BH203" s="101">
        <v>-22.676262000000001</v>
      </c>
      <c r="BI203" s="101">
        <v>-16.480913000000001</v>
      </c>
      <c r="BJ203" s="101">
        <v>-26.209789000000001</v>
      </c>
      <c r="BK203" s="101">
        <v>-12.960459</v>
      </c>
      <c r="BL203" s="101">
        <v>62.576343999999999</v>
      </c>
      <c r="BM203" s="101">
        <v>70.205590999999998</v>
      </c>
      <c r="BN203" s="101">
        <v>72.832138</v>
      </c>
      <c r="BO203" s="101">
        <v>82.515411</v>
      </c>
      <c r="BP203" s="101">
        <v>88.547982000000005</v>
      </c>
      <c r="BQ203" s="101">
        <v>92.849661999999995</v>
      </c>
      <c r="BR203" s="101"/>
      <c r="BS203" s="101"/>
    </row>
    <row r="204" spans="1:71" x14ac:dyDescent="0.2">
      <c r="A204" s="91" t="s">
        <v>28</v>
      </c>
      <c r="B204" s="30">
        <v>43229.77752314815</v>
      </c>
      <c r="C204" s="92" t="s">
        <v>9</v>
      </c>
      <c r="D204" s="31">
        <v>141.05498700000001</v>
      </c>
      <c r="E204" s="31">
        <v>125.42643599999997</v>
      </c>
      <c r="F204" s="31">
        <v>111.445295</v>
      </c>
      <c r="G204" s="32">
        <v>0.26568812976806244</v>
      </c>
      <c r="H204" s="32">
        <v>0.12460332525114604</v>
      </c>
      <c r="I204" s="92" t="s">
        <v>9</v>
      </c>
      <c r="J204" s="31">
        <v>26.400286000000001</v>
      </c>
      <c r="K204" s="31">
        <v>21.770935000000001</v>
      </c>
      <c r="L204" s="31">
        <v>9.0239779999999996</v>
      </c>
      <c r="M204" s="32">
        <v>1.9255707405315041</v>
      </c>
      <c r="N204" s="32">
        <v>0.21263905293915952</v>
      </c>
      <c r="O204" s="92" t="s">
        <v>9</v>
      </c>
      <c r="P204" s="92">
        <v>16.652605999999999</v>
      </c>
      <c r="Q204" s="31">
        <v>14.775777999999999</v>
      </c>
      <c r="R204" s="109">
        <v>1.6801010000000001</v>
      </c>
      <c r="S204" s="32">
        <v>8.9116695960540451</v>
      </c>
      <c r="T204" s="32">
        <v>0.12702058734233823</v>
      </c>
      <c r="U204" s="101"/>
      <c r="V204" s="101"/>
      <c r="W204" s="101"/>
      <c r="X204" s="101"/>
      <c r="Y204" s="101">
        <v>739.89330596800005</v>
      </c>
      <c r="Z204" s="101">
        <v>479.47690499999999</v>
      </c>
      <c r="AA204" s="101">
        <v>320.45457599999997</v>
      </c>
      <c r="AB204" s="101">
        <v>124.891283</v>
      </c>
      <c r="AC204" s="101">
        <v>117.713891</v>
      </c>
      <c r="AD204" s="101">
        <v>78.725389000000007</v>
      </c>
      <c r="AE204" s="101">
        <v>36.537410999999999</v>
      </c>
      <c r="AF204" s="101">
        <v>11.178189</v>
      </c>
      <c r="AG204" s="101">
        <v>18.600527</v>
      </c>
      <c r="AH204" s="101">
        <v>24.705334000000001</v>
      </c>
      <c r="AI204" s="101">
        <v>24.241339</v>
      </c>
      <c r="AJ204" s="101">
        <v>29.120149000000001</v>
      </c>
      <c r="AK204" s="101">
        <v>45.111083999999998</v>
      </c>
      <c r="AL204" s="101">
        <v>8.0835790000000003</v>
      </c>
      <c r="AM204" s="101">
        <v>2.4333119999999999</v>
      </c>
      <c r="AN204" s="101">
        <v>10.027725999999999</v>
      </c>
      <c r="AO204" s="101">
        <v>16.885382</v>
      </c>
      <c r="AP204" s="101">
        <v>15.764664</v>
      </c>
      <c r="AQ204" s="101">
        <v>19.971155</v>
      </c>
      <c r="AR204" s="101">
        <v>70.696933999999999</v>
      </c>
      <c r="AS204" s="101">
        <v>34.496836999999999</v>
      </c>
      <c r="AT204" s="101">
        <v>7.5957150000000002</v>
      </c>
      <c r="AU204" s="101">
        <v>5.7240089999999997</v>
      </c>
      <c r="AV204" s="101">
        <v>9.4973880000000008</v>
      </c>
      <c r="AW204" s="101">
        <v>16.51296</v>
      </c>
      <c r="AX204" s="101">
        <v>23.389061000000002</v>
      </c>
      <c r="AY204" s="101">
        <v>38.426712999999999</v>
      </c>
      <c r="AZ204" s="101">
        <v>2.9034930000000001</v>
      </c>
      <c r="BA204" s="101">
        <v>-0.219163</v>
      </c>
      <c r="BB204" s="101">
        <v>-3.7420909999999998</v>
      </c>
      <c r="BC204" s="101">
        <v>1.747973</v>
      </c>
      <c r="BD204" s="101">
        <v>9.0350110000000008</v>
      </c>
      <c r="BE204" s="101">
        <v>12.941744</v>
      </c>
      <c r="BF204" s="101">
        <v>9.8467749999999992</v>
      </c>
      <c r="BG204" s="101">
        <v>-1.901356</v>
      </c>
      <c r="BH204" s="101">
        <v>-6.0684519999999997</v>
      </c>
      <c r="BI204" s="101">
        <v>-23.708734</v>
      </c>
      <c r="BJ204" s="101">
        <v>-33.764131999999996</v>
      </c>
      <c r="BK204" s="101">
        <v>-63.827579</v>
      </c>
      <c r="BL204" s="101">
        <v>283.78471999999999</v>
      </c>
      <c r="BM204" s="101">
        <v>283.92942399999998</v>
      </c>
      <c r="BN204" s="101">
        <v>284.421359</v>
      </c>
      <c r="BO204" s="101">
        <v>297.30125299999997</v>
      </c>
      <c r="BP204" s="101">
        <v>312.87121999999999</v>
      </c>
      <c r="BQ204" s="101">
        <v>329.433222</v>
      </c>
      <c r="BR204" s="101"/>
      <c r="BS204" s="101"/>
    </row>
    <row r="205" spans="1:71" x14ac:dyDescent="0.2">
      <c r="A205" s="91" t="s">
        <v>340</v>
      </c>
      <c r="B205" s="30">
        <v>43229.782893518517</v>
      </c>
      <c r="C205" s="92" t="s">
        <v>9</v>
      </c>
      <c r="D205" s="31">
        <v>64.301044000000005</v>
      </c>
      <c r="E205" s="31">
        <v>102.14329599999999</v>
      </c>
      <c r="F205" s="31">
        <v>54.201934000000001</v>
      </c>
      <c r="G205" s="32">
        <v>0.18632379427641821</v>
      </c>
      <c r="H205" s="32">
        <v>-0.37048199423680228</v>
      </c>
      <c r="I205" s="92" t="s">
        <v>9</v>
      </c>
      <c r="J205" s="31">
        <v>10.802787</v>
      </c>
      <c r="K205" s="31">
        <v>9.7415040000000062</v>
      </c>
      <c r="L205" s="31">
        <v>17.492697</v>
      </c>
      <c r="M205" s="32">
        <v>-0.382440169174599</v>
      </c>
      <c r="N205" s="32">
        <v>0.10894447099749627</v>
      </c>
      <c r="O205" s="92" t="s">
        <v>9</v>
      </c>
      <c r="P205" s="92">
        <v>-15.525760999999999</v>
      </c>
      <c r="Q205" s="31">
        <v>3.5298799999999995</v>
      </c>
      <c r="R205" s="109">
        <v>-19.432483000000001</v>
      </c>
      <c r="S205" s="32" t="s">
        <v>190</v>
      </c>
      <c r="T205" s="32" t="s">
        <v>190</v>
      </c>
      <c r="U205" s="101"/>
      <c r="V205" s="101"/>
      <c r="W205" s="101"/>
      <c r="X205" s="101"/>
      <c r="Y205" s="101">
        <v>288.8</v>
      </c>
      <c r="Z205" s="101">
        <v>351.52920899999998</v>
      </c>
      <c r="AA205" s="101">
        <v>466.92458399999998</v>
      </c>
      <c r="AB205" s="101">
        <v>56.586835999999998</v>
      </c>
      <c r="AC205" s="101">
        <v>138.59714299999999</v>
      </c>
      <c r="AD205" s="101">
        <v>101.32946200000001</v>
      </c>
      <c r="AE205" s="101">
        <v>135.10045500000001</v>
      </c>
      <c r="AF205" s="101">
        <v>25.281692</v>
      </c>
      <c r="AG205" s="101">
        <v>15.877661</v>
      </c>
      <c r="AH205" s="101">
        <v>38.612209999999997</v>
      </c>
      <c r="AI205" s="101">
        <v>21.557898999999999</v>
      </c>
      <c r="AJ205" s="101">
        <v>20.722490000000001</v>
      </c>
      <c r="AK205" s="101">
        <v>65.204438999999994</v>
      </c>
      <c r="AL205" s="101">
        <v>105.553211</v>
      </c>
      <c r="AM205" s="101">
        <v>17.427942000000002</v>
      </c>
      <c r="AN205" s="101">
        <v>7.3755439999999997</v>
      </c>
      <c r="AO205" s="101">
        <v>30.756349</v>
      </c>
      <c r="AP205" s="101">
        <v>9.6446039999999993</v>
      </c>
      <c r="AQ205" s="101">
        <v>10.728854</v>
      </c>
      <c r="AR205" s="101">
        <v>65.479004000000003</v>
      </c>
      <c r="AS205" s="101">
        <v>106.54195799999999</v>
      </c>
      <c r="AT205" s="101">
        <v>1.784969</v>
      </c>
      <c r="AU205" s="101">
        <v>23.099205000000001</v>
      </c>
      <c r="AV205" s="101">
        <v>63.258364</v>
      </c>
      <c r="AW205" s="101">
        <v>7.4381440000000003</v>
      </c>
      <c r="AX205" s="101">
        <v>30.806659</v>
      </c>
      <c r="AY205" s="101">
        <v>11.069818</v>
      </c>
      <c r="AZ205" s="101">
        <v>151.07036199999999</v>
      </c>
      <c r="BA205" s="101">
        <v>-9.3011090000000003</v>
      </c>
      <c r="BB205" s="101">
        <v>-7.759074</v>
      </c>
      <c r="BC205" s="101">
        <v>61.651297999999997</v>
      </c>
      <c r="BD205" s="101">
        <v>23.868241999999999</v>
      </c>
      <c r="BE205" s="101">
        <v>3.1041789999999998</v>
      </c>
      <c r="BF205" s="101">
        <v>715.10719300000005</v>
      </c>
      <c r="BG205" s="101">
        <v>724.20606399999997</v>
      </c>
      <c r="BH205" s="101">
        <v>741.70306500000004</v>
      </c>
      <c r="BI205" s="101">
        <v>784.09837200000004</v>
      </c>
      <c r="BJ205" s="101">
        <v>828.58065899999997</v>
      </c>
      <c r="BK205" s="101">
        <v>867.63478899999996</v>
      </c>
      <c r="BL205" s="101">
        <v>206.41060100000001</v>
      </c>
      <c r="BM205" s="101">
        <v>186.96911800000001</v>
      </c>
      <c r="BN205" s="101">
        <v>210.82511099999999</v>
      </c>
      <c r="BO205" s="101">
        <v>213.88836900000001</v>
      </c>
      <c r="BP205" s="101">
        <v>217.47306800000001</v>
      </c>
      <c r="BQ205" s="101">
        <v>201.921356</v>
      </c>
      <c r="BR205" s="101"/>
      <c r="BS205" s="101"/>
    </row>
    <row r="206" spans="1:71" x14ac:dyDescent="0.2">
      <c r="A206" s="91" t="s">
        <v>44</v>
      </c>
      <c r="B206" s="30">
        <v>43229.786874999998</v>
      </c>
      <c r="C206" s="92" t="s">
        <v>9</v>
      </c>
      <c r="D206" s="31">
        <v>717.32086800000002</v>
      </c>
      <c r="E206" s="31">
        <v>820.97841799999992</v>
      </c>
      <c r="F206" s="31">
        <v>551.99549999999999</v>
      </c>
      <c r="G206" s="32">
        <v>0.29950491987706429</v>
      </c>
      <c r="H206" s="32">
        <v>-0.12626099264889556</v>
      </c>
      <c r="I206" s="92" t="s">
        <v>9</v>
      </c>
      <c r="J206" s="31">
        <v>70.088205000000002</v>
      </c>
      <c r="K206" s="31">
        <v>80.627546999999993</v>
      </c>
      <c r="L206" s="31">
        <v>56.894030999999998</v>
      </c>
      <c r="M206" s="32">
        <v>0.23190787799866053</v>
      </c>
      <c r="N206" s="32">
        <v>-0.13071639150822723</v>
      </c>
      <c r="O206" s="92" t="s">
        <v>9</v>
      </c>
      <c r="P206" s="92">
        <v>12.068917000000001</v>
      </c>
      <c r="Q206" s="31">
        <v>59.622763999999989</v>
      </c>
      <c r="R206" s="109">
        <v>17.751743000000001</v>
      </c>
      <c r="S206" s="32">
        <v>-0.32012777562180794</v>
      </c>
      <c r="T206" s="32">
        <v>-0.79757870668323927</v>
      </c>
      <c r="U206" s="101"/>
      <c r="V206" s="101"/>
      <c r="W206" s="101"/>
      <c r="X206" s="101"/>
      <c r="Y206" s="101">
        <v>1617.3675000000001</v>
      </c>
      <c r="Z206" s="101">
        <v>2841.6071379999998</v>
      </c>
      <c r="AA206" s="101">
        <v>1966.331044</v>
      </c>
      <c r="AB206" s="101">
        <v>769.97233200000005</v>
      </c>
      <c r="AC206" s="101">
        <v>698.660888</v>
      </c>
      <c r="AD206" s="101">
        <v>458.86828400000002</v>
      </c>
      <c r="AE206" s="101">
        <v>330.70258799999999</v>
      </c>
      <c r="AF206" s="101">
        <v>78.043363999999997</v>
      </c>
      <c r="AG206" s="101">
        <v>149.978027</v>
      </c>
      <c r="AH206" s="101">
        <v>134.95686799999999</v>
      </c>
      <c r="AI206" s="101">
        <v>100.728871</v>
      </c>
      <c r="AJ206" s="101">
        <v>94.747737999999998</v>
      </c>
      <c r="AK206" s="101">
        <v>271.14036299999998</v>
      </c>
      <c r="AL206" s="101">
        <v>177.58460400000001</v>
      </c>
      <c r="AM206" s="101">
        <v>34.966453000000001</v>
      </c>
      <c r="AN206" s="101">
        <v>100.632687</v>
      </c>
      <c r="AO206" s="101">
        <v>85.869018999999994</v>
      </c>
      <c r="AP206" s="101">
        <v>52.855375000000002</v>
      </c>
      <c r="AQ206" s="101">
        <v>45.447266999999997</v>
      </c>
      <c r="AR206" s="101">
        <v>363.63628699999998</v>
      </c>
      <c r="AS206" s="101">
        <v>261.42654199999998</v>
      </c>
      <c r="AT206" s="101">
        <v>84.029036000000005</v>
      </c>
      <c r="AU206" s="101">
        <v>59.581893999999998</v>
      </c>
      <c r="AV206" s="101">
        <v>59.900756999999999</v>
      </c>
      <c r="AW206" s="101">
        <v>119.418734</v>
      </c>
      <c r="AX206" s="101">
        <v>106.695975</v>
      </c>
      <c r="AY206" s="101">
        <v>243.56527299999999</v>
      </c>
      <c r="AZ206" s="101">
        <v>102.08550700000001</v>
      </c>
      <c r="BA206" s="101">
        <v>50.177076</v>
      </c>
      <c r="BB206" s="101">
        <v>21.740228999999999</v>
      </c>
      <c r="BC206" s="101">
        <v>12.659889</v>
      </c>
      <c r="BD206" s="101">
        <v>101.70932500000001</v>
      </c>
      <c r="BE206" s="101">
        <v>66.084221999999997</v>
      </c>
      <c r="BF206" s="101">
        <v>735.30638899999997</v>
      </c>
      <c r="BG206" s="101">
        <v>1052.6132749999999</v>
      </c>
      <c r="BH206" s="101">
        <v>1080.223526</v>
      </c>
      <c r="BI206" s="101">
        <v>1202.6341279999999</v>
      </c>
      <c r="BJ206" s="101">
        <v>901.32055000000003</v>
      </c>
      <c r="BK206" s="101">
        <v>1367.0090130000001</v>
      </c>
      <c r="BL206" s="101">
        <v>1601.3970320000001</v>
      </c>
      <c r="BM206" s="101">
        <v>1555.364358</v>
      </c>
      <c r="BN206" s="101">
        <v>1601.494631</v>
      </c>
      <c r="BO206" s="101">
        <v>1691.9508960000001</v>
      </c>
      <c r="BP206" s="101">
        <v>1828.7440220000001</v>
      </c>
      <c r="BQ206" s="101">
        <v>1830.667021</v>
      </c>
      <c r="BR206" s="101"/>
      <c r="BS206" s="101"/>
    </row>
    <row r="207" spans="1:71" x14ac:dyDescent="0.2">
      <c r="A207" s="91" t="s">
        <v>341</v>
      </c>
      <c r="B207" s="30">
        <v>43229.790763888886</v>
      </c>
      <c r="C207" s="92" t="s">
        <v>9</v>
      </c>
      <c r="D207" s="31">
        <v>83.406000000000006</v>
      </c>
      <c r="E207" s="31">
        <v>75.79800000000003</v>
      </c>
      <c r="F207" s="31">
        <v>64.926000000000002</v>
      </c>
      <c r="G207" s="32">
        <v>0.28463173459014879</v>
      </c>
      <c r="H207" s="32">
        <v>0.10037204147866663</v>
      </c>
      <c r="I207" s="92" t="s">
        <v>9</v>
      </c>
      <c r="J207" s="31">
        <v>4.726</v>
      </c>
      <c r="K207" s="31">
        <v>31.653999999999996</v>
      </c>
      <c r="L207" s="31">
        <v>0</v>
      </c>
      <c r="M207" s="32" t="e">
        <v>#DIV/0!</v>
      </c>
      <c r="N207" s="32">
        <v>-0.85069817400644465</v>
      </c>
      <c r="O207" s="92" t="s">
        <v>9</v>
      </c>
      <c r="P207" s="92">
        <v>-10.153</v>
      </c>
      <c r="Q207" s="31">
        <v>23.712999999999994</v>
      </c>
      <c r="R207" s="109">
        <v>29.457000000000001</v>
      </c>
      <c r="S207" s="32" t="s">
        <v>190</v>
      </c>
      <c r="T207" s="32" t="s">
        <v>190</v>
      </c>
      <c r="U207" s="101"/>
      <c r="V207" s="101"/>
      <c r="W207" s="101"/>
      <c r="X207" s="101"/>
      <c r="Y207" s="101">
        <v>2155</v>
      </c>
      <c r="Z207" s="101">
        <v>279.42200000000003</v>
      </c>
      <c r="AA207" s="101">
        <v>165.85499999999999</v>
      </c>
      <c r="AB207" s="101">
        <v>68.200999999999993</v>
      </c>
      <c r="AC207" s="101">
        <v>70.497</v>
      </c>
      <c r="AD207" s="101">
        <v>0</v>
      </c>
      <c r="AE207" s="101">
        <v>0</v>
      </c>
      <c r="AF207" s="101">
        <v>0</v>
      </c>
      <c r="AG207" s="101">
        <v>0</v>
      </c>
      <c r="AH207" s="101">
        <v>0</v>
      </c>
      <c r="AI207" s="101">
        <v>0</v>
      </c>
      <c r="AJ207" s="101">
        <v>0</v>
      </c>
      <c r="AK207" s="101">
        <v>0</v>
      </c>
      <c r="AL207" s="101">
        <v>0</v>
      </c>
      <c r="AM207" s="101">
        <v>0</v>
      </c>
      <c r="AN207" s="101">
        <v>0</v>
      </c>
      <c r="AO207" s="101">
        <v>0</v>
      </c>
      <c r="AP207" s="101">
        <v>0</v>
      </c>
      <c r="AQ207" s="101">
        <v>0</v>
      </c>
      <c r="AR207" s="101">
        <v>0</v>
      </c>
      <c r="AS207" s="101">
        <v>0</v>
      </c>
      <c r="AT207" s="101">
        <v>1.415</v>
      </c>
      <c r="AU207" s="101">
        <v>1.522</v>
      </c>
      <c r="AV207" s="101">
        <v>1.508</v>
      </c>
      <c r="AW207" s="101">
        <v>1.484</v>
      </c>
      <c r="AX207" s="101">
        <v>1.4890000000000001</v>
      </c>
      <c r="AY207" s="101">
        <v>128.26599999999999</v>
      </c>
      <c r="AZ207" s="101">
        <v>71.12</v>
      </c>
      <c r="BA207" s="101">
        <v>7.8959999999999999</v>
      </c>
      <c r="BB207" s="101">
        <v>8.1470000000000002</v>
      </c>
      <c r="BC207" s="101">
        <v>8.4329999999999998</v>
      </c>
      <c r="BD207" s="101">
        <v>5.7510000000000003</v>
      </c>
      <c r="BE207" s="101">
        <v>5.0659999999999998</v>
      </c>
      <c r="BF207" s="101">
        <v>0</v>
      </c>
      <c r="BG207" s="101">
        <v>0</v>
      </c>
      <c r="BH207" s="101">
        <v>0</v>
      </c>
      <c r="BI207" s="101">
        <v>0</v>
      </c>
      <c r="BJ207" s="101">
        <v>0</v>
      </c>
      <c r="BK207" s="101">
        <v>0</v>
      </c>
      <c r="BL207" s="101">
        <v>775.12699999999995</v>
      </c>
      <c r="BM207" s="101">
        <v>1144.9469999999999</v>
      </c>
      <c r="BN207" s="101">
        <v>1192.492</v>
      </c>
      <c r="BO207" s="101">
        <v>1232.3620000000001</v>
      </c>
      <c r="BP207" s="101">
        <v>1256.2650000000001</v>
      </c>
      <c r="BQ207" s="101">
        <v>1245.944</v>
      </c>
      <c r="BR207" s="101"/>
      <c r="BS207" s="101"/>
    </row>
    <row r="208" spans="1:71" x14ac:dyDescent="0.2">
      <c r="A208" s="91" t="s">
        <v>32</v>
      </c>
      <c r="B208" s="30">
        <v>43229.796087962961</v>
      </c>
      <c r="C208" s="92" t="s">
        <v>9</v>
      </c>
      <c r="D208" s="31">
        <v>99.780770000000004</v>
      </c>
      <c r="E208" s="31">
        <v>103.09095100000002</v>
      </c>
      <c r="F208" s="31">
        <v>75.082044999999994</v>
      </c>
      <c r="G208" s="32">
        <v>0.32895647687806062</v>
      </c>
      <c r="H208" s="32">
        <v>-3.2109326452910647E-2</v>
      </c>
      <c r="I208" s="92" t="s">
        <v>9</v>
      </c>
      <c r="J208" s="31">
        <v>34.964491000000002</v>
      </c>
      <c r="K208" s="31">
        <v>37.922460999999998</v>
      </c>
      <c r="L208" s="31">
        <v>25.070224</v>
      </c>
      <c r="M208" s="32">
        <v>0.39466208997574181</v>
      </c>
      <c r="N208" s="32">
        <v>-7.8000475760262367E-2</v>
      </c>
      <c r="O208" s="92" t="s">
        <v>9</v>
      </c>
      <c r="P208" s="92">
        <v>42.289496999999997</v>
      </c>
      <c r="Q208" s="31">
        <v>45.073937999999998</v>
      </c>
      <c r="R208" s="109">
        <v>29.637305999999999</v>
      </c>
      <c r="S208" s="32">
        <v>0.42690084584611032</v>
      </c>
      <c r="T208" s="32">
        <v>-6.1774966278739685E-2</v>
      </c>
      <c r="U208" s="101"/>
      <c r="V208" s="101"/>
      <c r="W208" s="101"/>
      <c r="X208" s="101"/>
      <c r="Y208" s="101">
        <v>1012.095</v>
      </c>
      <c r="Z208" s="101">
        <v>345.972148</v>
      </c>
      <c r="AA208" s="101">
        <v>253.92533499999999</v>
      </c>
      <c r="AB208" s="101">
        <v>81.461680999999999</v>
      </c>
      <c r="AC208" s="101">
        <v>86.337470999999994</v>
      </c>
      <c r="AD208" s="101">
        <v>141.82344399999999</v>
      </c>
      <c r="AE208" s="101">
        <v>100.735399</v>
      </c>
      <c r="AF208" s="101">
        <v>30.287486000000001</v>
      </c>
      <c r="AG208" s="101">
        <v>33.995899000000001</v>
      </c>
      <c r="AH208" s="101">
        <v>37.065215000000002</v>
      </c>
      <c r="AI208" s="101">
        <v>40.474843999999997</v>
      </c>
      <c r="AJ208" s="101">
        <v>39.718738000000002</v>
      </c>
      <c r="AK208" s="101">
        <v>117.45264400000001</v>
      </c>
      <c r="AL208" s="101">
        <v>80.642499999999998</v>
      </c>
      <c r="AM208" s="101">
        <v>24.077548</v>
      </c>
      <c r="AN208" s="101">
        <v>28.401738999999999</v>
      </c>
      <c r="AO208" s="101">
        <v>30.090319000000001</v>
      </c>
      <c r="AP208" s="101">
        <v>34.883037999999999</v>
      </c>
      <c r="AQ208" s="101">
        <v>32.541615</v>
      </c>
      <c r="AR208" s="101">
        <v>124.858422</v>
      </c>
      <c r="AS208" s="101">
        <v>85.517769000000001</v>
      </c>
      <c r="AT208" s="101">
        <v>21.923268</v>
      </c>
      <c r="AU208" s="101">
        <v>18.408162000000001</v>
      </c>
      <c r="AV208" s="101">
        <v>19.177261000000001</v>
      </c>
      <c r="AW208" s="101">
        <v>30.029882000000001</v>
      </c>
      <c r="AX208" s="101">
        <v>31.835854999999999</v>
      </c>
      <c r="AY208" s="101">
        <v>132.121115</v>
      </c>
      <c r="AZ208" s="101">
        <v>98.387598999999994</v>
      </c>
      <c r="BA208" s="101">
        <v>20.387160999999999</v>
      </c>
      <c r="BB208" s="101">
        <v>22.049346</v>
      </c>
      <c r="BC208" s="101">
        <v>35.248762999999997</v>
      </c>
      <c r="BD208" s="101">
        <v>25.547338</v>
      </c>
      <c r="BE208" s="101">
        <v>31.862532999999999</v>
      </c>
      <c r="BF208" s="101">
        <v>-130.128139</v>
      </c>
      <c r="BG208" s="101">
        <v>-134.26176899999999</v>
      </c>
      <c r="BH208" s="101">
        <v>-112.706756</v>
      </c>
      <c r="BI208" s="101">
        <v>-143.840373</v>
      </c>
      <c r="BJ208" s="101">
        <v>-177.107066</v>
      </c>
      <c r="BK208" s="101">
        <v>-167.88190700000001</v>
      </c>
      <c r="BL208" s="101">
        <v>255.91512900000001</v>
      </c>
      <c r="BM208" s="101">
        <v>285.96990399999999</v>
      </c>
      <c r="BN208" s="101">
        <v>269.21242999999998</v>
      </c>
      <c r="BO208" s="101">
        <v>301.05815699999999</v>
      </c>
      <c r="BP208" s="101">
        <v>345.94714599999998</v>
      </c>
      <c r="BQ208" s="101">
        <v>387.24033300000002</v>
      </c>
      <c r="BR208" s="101"/>
      <c r="BS208" s="101"/>
    </row>
    <row r="209" spans="1:71" x14ac:dyDescent="0.2">
      <c r="A209" s="91" t="s">
        <v>55</v>
      </c>
      <c r="B209" s="30">
        <v>43229.799976851849</v>
      </c>
      <c r="C209" s="92">
        <v>2395.666004974561</v>
      </c>
      <c r="D209" s="31">
        <v>2719.2750000000001</v>
      </c>
      <c r="E209" s="31">
        <v>4717.6440000000002</v>
      </c>
      <c r="F209" s="31">
        <v>2084.8850000000002</v>
      </c>
      <c r="G209" s="32">
        <v>0.30428057183010093</v>
      </c>
      <c r="H209" s="32">
        <v>-0.42359470108384611</v>
      </c>
      <c r="I209" s="92">
        <v>94.40187889359693</v>
      </c>
      <c r="J209" s="31">
        <v>156.32900000000001</v>
      </c>
      <c r="K209" s="31">
        <v>174.94800000000004</v>
      </c>
      <c r="L209" s="31">
        <v>79.683999999999997</v>
      </c>
      <c r="M209" s="32">
        <v>0.96186185432458227</v>
      </c>
      <c r="N209" s="32">
        <v>-0.10642590941308283</v>
      </c>
      <c r="O209" s="92">
        <v>16.666666666666668</v>
      </c>
      <c r="P209" s="92">
        <v>81.275000000000006</v>
      </c>
      <c r="Q209" s="31">
        <v>40.98599999999999</v>
      </c>
      <c r="R209" s="109">
        <v>27.917999999999999</v>
      </c>
      <c r="S209" s="32">
        <v>1.9112042409914753</v>
      </c>
      <c r="T209" s="32">
        <v>0.98299419313912129</v>
      </c>
      <c r="U209" s="101"/>
      <c r="V209" s="101"/>
      <c r="W209" s="101"/>
      <c r="X209" s="101"/>
      <c r="Y209" s="101">
        <v>1647.8</v>
      </c>
      <c r="Z209" s="101">
        <v>13220.361000000001</v>
      </c>
      <c r="AA209" s="101">
        <v>11925.175999999999</v>
      </c>
      <c r="AB209" s="101">
        <v>3130.3739999999998</v>
      </c>
      <c r="AC209" s="101">
        <v>3287.4580000000001</v>
      </c>
      <c r="AD209" s="101">
        <v>1300.9839999999999</v>
      </c>
      <c r="AE209" s="101">
        <v>1152.876</v>
      </c>
      <c r="AF209" s="101">
        <v>232.6</v>
      </c>
      <c r="AG209" s="101">
        <v>305.161</v>
      </c>
      <c r="AH209" s="101">
        <v>349.25400000000002</v>
      </c>
      <c r="AI209" s="101">
        <v>413.96899999999999</v>
      </c>
      <c r="AJ209" s="101">
        <v>324.22399999999999</v>
      </c>
      <c r="AK209" s="101">
        <v>452.93700000000001</v>
      </c>
      <c r="AL209" s="101">
        <v>342.61099999999999</v>
      </c>
      <c r="AM209" s="101">
        <v>58.86</v>
      </c>
      <c r="AN209" s="101">
        <v>97.802000000000007</v>
      </c>
      <c r="AO209" s="101">
        <v>141.83199999999999</v>
      </c>
      <c r="AP209" s="101">
        <v>154.44300000000001</v>
      </c>
      <c r="AQ209" s="101">
        <v>135.316</v>
      </c>
      <c r="AR209" s="101">
        <v>535.18600000000004</v>
      </c>
      <c r="AS209" s="101">
        <v>408.42200000000003</v>
      </c>
      <c r="AT209" s="101">
        <v>109.248</v>
      </c>
      <c r="AU209" s="101">
        <v>84.188999999999993</v>
      </c>
      <c r="AV209" s="101">
        <v>123.50700000000001</v>
      </c>
      <c r="AW209" s="101">
        <v>116.619</v>
      </c>
      <c r="AX209" s="101">
        <v>163.935</v>
      </c>
      <c r="AY209" s="101">
        <v>183.232</v>
      </c>
      <c r="AZ209" s="101">
        <v>237.68799999999999</v>
      </c>
      <c r="BA209" s="101">
        <v>65.843999999999994</v>
      </c>
      <c r="BB209" s="101">
        <v>29.401</v>
      </c>
      <c r="BC209" s="101">
        <v>95.317999999999998</v>
      </c>
      <c r="BD209" s="101">
        <v>41.451000000000001</v>
      </c>
      <c r="BE209" s="101">
        <v>72.507000000000005</v>
      </c>
      <c r="BF209" s="101">
        <v>2669.337</v>
      </c>
      <c r="BG209" s="101">
        <v>2385.8029999999999</v>
      </c>
      <c r="BH209" s="101">
        <v>2512.442</v>
      </c>
      <c r="BI209" s="101">
        <v>2490.3539999999998</v>
      </c>
      <c r="BJ209" s="101">
        <v>2818.5720000000001</v>
      </c>
      <c r="BK209" s="101">
        <v>2308.2399999999998</v>
      </c>
      <c r="BL209" s="101">
        <v>1114.0909999999999</v>
      </c>
      <c r="BM209" s="101">
        <v>1135.604</v>
      </c>
      <c r="BN209" s="101">
        <v>1182.269</v>
      </c>
      <c r="BO209" s="101">
        <v>1248.55</v>
      </c>
      <c r="BP209" s="101">
        <v>1322.336</v>
      </c>
      <c r="BQ209" s="101">
        <v>1259.808</v>
      </c>
      <c r="BR209" s="101"/>
      <c r="BS209" s="101"/>
    </row>
    <row r="210" spans="1:71" x14ac:dyDescent="0.2">
      <c r="A210" s="91" t="s">
        <v>342</v>
      </c>
      <c r="B210" s="30">
        <v>43229.802523148152</v>
      </c>
      <c r="C210" s="92" t="s">
        <v>9</v>
      </c>
      <c r="D210" s="31">
        <v>1.0924750000000001</v>
      </c>
      <c r="E210" s="31">
        <v>1.8304390000000001</v>
      </c>
      <c r="F210" s="31">
        <v>3.9767000000000001</v>
      </c>
      <c r="G210" s="32">
        <v>-0.72528101189428418</v>
      </c>
      <c r="H210" s="32">
        <v>-0.40316230150253574</v>
      </c>
      <c r="I210" s="92" t="s">
        <v>9</v>
      </c>
      <c r="J210" s="31">
        <v>0.387185</v>
      </c>
      <c r="K210" s="31">
        <v>-0.85642700000000005</v>
      </c>
      <c r="L210" s="31">
        <v>2.2225999999999999E-2</v>
      </c>
      <c r="M210" s="32">
        <v>16.420363538198508</v>
      </c>
      <c r="N210" s="32" t="s">
        <v>190</v>
      </c>
      <c r="O210" s="92" t="s">
        <v>9</v>
      </c>
      <c r="P210" s="92">
        <v>-0.37895000000000001</v>
      </c>
      <c r="Q210" s="31">
        <v>-3.2526030000000006</v>
      </c>
      <c r="R210" s="109">
        <v>0.28034399999999998</v>
      </c>
      <c r="S210" s="32" t="s">
        <v>190</v>
      </c>
      <c r="T210" s="32" t="s">
        <v>190</v>
      </c>
      <c r="U210" s="101"/>
      <c r="V210" s="101"/>
      <c r="W210" s="101"/>
      <c r="X210" s="101"/>
      <c r="Y210" s="101">
        <v>20.71089972</v>
      </c>
      <c r="Z210" s="101">
        <v>13.86763</v>
      </c>
      <c r="AA210" s="101">
        <v>15.273580000000001</v>
      </c>
      <c r="AB210" s="101">
        <v>3.42116</v>
      </c>
      <c r="AC210" s="101">
        <v>4.6393310000000003</v>
      </c>
      <c r="AD210" s="101">
        <v>2.0431170000000001</v>
      </c>
      <c r="AE210" s="101">
        <v>3.2432129999999999</v>
      </c>
      <c r="AF210" s="101">
        <v>1.0259510000000001</v>
      </c>
      <c r="AG210" s="101">
        <v>0.89862600000000004</v>
      </c>
      <c r="AH210" s="101">
        <v>0.47104299999999999</v>
      </c>
      <c r="AI210" s="101">
        <v>-0.35250300000000001</v>
      </c>
      <c r="AJ210" s="101">
        <v>0.69430899999999995</v>
      </c>
      <c r="AK210" s="101">
        <v>-1.7317670000000001</v>
      </c>
      <c r="AL210" s="101">
        <v>-1.5074110000000001</v>
      </c>
      <c r="AM210" s="101">
        <v>-4.8939999999999999E-3</v>
      </c>
      <c r="AN210" s="101">
        <v>-0.36297499999999999</v>
      </c>
      <c r="AO210" s="101">
        <v>-0.48320999999999997</v>
      </c>
      <c r="AP210" s="101">
        <v>-0.88068800000000003</v>
      </c>
      <c r="AQ210" s="101">
        <v>0.36448999999999998</v>
      </c>
      <c r="AR210" s="101">
        <v>-1.6266350000000001</v>
      </c>
      <c r="AS210" s="101">
        <v>-1.2651060000000001</v>
      </c>
      <c r="AT210" s="101">
        <v>-0.43839299999999998</v>
      </c>
      <c r="AU210" s="101">
        <v>-0.28242699999999998</v>
      </c>
      <c r="AV210" s="101">
        <v>-0.35965799999999998</v>
      </c>
      <c r="AW210" s="101">
        <v>-0.33552799999999999</v>
      </c>
      <c r="AX210" s="101">
        <v>-0.45690599999999998</v>
      </c>
      <c r="AY210" s="101">
        <v>-4.4407050000000003</v>
      </c>
      <c r="AZ210" s="101">
        <v>-7.6845049999999997</v>
      </c>
      <c r="BA210" s="101">
        <v>-1.3071280000000001</v>
      </c>
      <c r="BB210" s="101">
        <v>-1.190407</v>
      </c>
      <c r="BC210" s="101">
        <v>-6.3766429999999996</v>
      </c>
      <c r="BD210" s="101">
        <v>-8.2290000000000002E-3</v>
      </c>
      <c r="BE210" s="101">
        <v>-1.4600569999999999</v>
      </c>
      <c r="BF210" s="101">
        <v>26.242104000000001</v>
      </c>
      <c r="BG210" s="101">
        <v>28.685943000000002</v>
      </c>
      <c r="BH210" s="101">
        <v>29.375354999999999</v>
      </c>
      <c r="BI210" s="101">
        <v>30.779256</v>
      </c>
      <c r="BJ210" s="101">
        <v>32.723573999999999</v>
      </c>
      <c r="BK210" s="101">
        <v>34.617429999999999</v>
      </c>
      <c r="BL210" s="101">
        <v>34.659114000000002</v>
      </c>
      <c r="BM210" s="101">
        <v>34.943634000000003</v>
      </c>
      <c r="BN210" s="101">
        <v>38.896926000000001</v>
      </c>
      <c r="BO210" s="101">
        <v>37.425398999999999</v>
      </c>
      <c r="BP210" s="101">
        <v>34.156979999999997</v>
      </c>
      <c r="BQ210" s="101">
        <v>33.764682000000001</v>
      </c>
      <c r="BR210" s="101"/>
      <c r="BS210" s="101"/>
    </row>
    <row r="211" spans="1:71" x14ac:dyDescent="0.2">
      <c r="A211" s="91" t="s">
        <v>78</v>
      </c>
      <c r="B211" s="30">
        <v>43229.810995370368</v>
      </c>
      <c r="C211" s="92">
        <v>2728.5504532228347</v>
      </c>
      <c r="D211" s="31">
        <v>2097.2089999999998</v>
      </c>
      <c r="E211" s="31">
        <v>2646.9230000000007</v>
      </c>
      <c r="F211" s="31">
        <v>2445.0430000000001</v>
      </c>
      <c r="G211" s="32">
        <v>-0.14226089275321552</v>
      </c>
      <c r="H211" s="32">
        <v>-0.20768038964488222</v>
      </c>
      <c r="I211" s="92">
        <v>679.97443595512709</v>
      </c>
      <c r="J211" s="31">
        <v>730.29300000000001</v>
      </c>
      <c r="K211" s="31">
        <v>818.37099999999987</v>
      </c>
      <c r="L211" s="31">
        <v>589.40499999999997</v>
      </c>
      <c r="M211" s="32">
        <v>0.23903428033355678</v>
      </c>
      <c r="N211" s="32">
        <v>-0.10762600336522177</v>
      </c>
      <c r="O211" s="92">
        <v>582.85266927502221</v>
      </c>
      <c r="P211" s="92">
        <v>496.59199999999998</v>
      </c>
      <c r="Q211" s="31">
        <v>589.00799999999981</v>
      </c>
      <c r="R211" s="109">
        <v>636.54999999999995</v>
      </c>
      <c r="S211" s="32">
        <v>-0.21986960961432722</v>
      </c>
      <c r="T211" s="32">
        <v>-0.156901094721973</v>
      </c>
      <c r="U211" s="101"/>
      <c r="V211" s="101"/>
      <c r="W211" s="101"/>
      <c r="X211" s="101"/>
      <c r="Y211" s="101">
        <v>22586</v>
      </c>
      <c r="Z211" s="101">
        <v>10567.421</v>
      </c>
      <c r="AA211" s="101">
        <v>10581.75</v>
      </c>
      <c r="AB211" s="101">
        <v>2504.31</v>
      </c>
      <c r="AC211" s="101">
        <v>2971.145</v>
      </c>
      <c r="AD211" s="101">
        <v>2735.5680000000002</v>
      </c>
      <c r="AE211" s="101">
        <v>2392.029</v>
      </c>
      <c r="AF211" s="101">
        <v>589.06700000000001</v>
      </c>
      <c r="AG211" s="101">
        <v>616.86199999999997</v>
      </c>
      <c r="AH211" s="101">
        <v>724.74300000000005</v>
      </c>
      <c r="AI211" s="101">
        <v>804.89599999999996</v>
      </c>
      <c r="AJ211" s="101">
        <v>728.16</v>
      </c>
      <c r="AK211" s="101">
        <v>2268.2460000000001</v>
      </c>
      <c r="AL211" s="101">
        <v>1941.549</v>
      </c>
      <c r="AM211" s="101">
        <v>496.28699999999998</v>
      </c>
      <c r="AN211" s="101">
        <v>486.863</v>
      </c>
      <c r="AO211" s="101">
        <v>594.27300000000002</v>
      </c>
      <c r="AP211" s="101">
        <v>690.82299999999998</v>
      </c>
      <c r="AQ211" s="101">
        <v>625.303</v>
      </c>
      <c r="AR211" s="101">
        <v>2668.5839999999998</v>
      </c>
      <c r="AS211" s="101">
        <v>2306.2080000000001</v>
      </c>
      <c r="AT211" s="101">
        <v>506.63</v>
      </c>
      <c r="AU211" s="101">
        <v>543.69200000000001</v>
      </c>
      <c r="AV211" s="101">
        <v>676.34799999999996</v>
      </c>
      <c r="AW211" s="101">
        <v>572.35400000000004</v>
      </c>
      <c r="AX211" s="101">
        <v>688.45399999999995</v>
      </c>
      <c r="AY211" s="101">
        <v>2567.7359999999999</v>
      </c>
      <c r="AZ211" s="101">
        <v>1776.6110000000001</v>
      </c>
      <c r="BA211" s="101">
        <v>506.25099999999998</v>
      </c>
      <c r="BB211" s="101">
        <v>339.71699999999998</v>
      </c>
      <c r="BC211" s="101">
        <v>390.80799999999999</v>
      </c>
      <c r="BD211" s="101">
        <v>727.53800000000001</v>
      </c>
      <c r="BE211" s="101">
        <v>625.57799999999997</v>
      </c>
      <c r="BF211" s="101">
        <v>-4927.3829999999998</v>
      </c>
      <c r="BG211" s="101">
        <v>-5243.9319999999998</v>
      </c>
      <c r="BH211" s="101">
        <v>-4805.8959999999997</v>
      </c>
      <c r="BI211" s="101">
        <v>-3949.0569999999998</v>
      </c>
      <c r="BJ211" s="101">
        <v>-3957.076</v>
      </c>
      <c r="BK211" s="101">
        <v>-4829.0919999999996</v>
      </c>
      <c r="BL211" s="101">
        <v>19941.835999999999</v>
      </c>
      <c r="BM211" s="101">
        <v>21579.744999999999</v>
      </c>
      <c r="BN211" s="101">
        <v>20821.960999999999</v>
      </c>
      <c r="BO211" s="101">
        <v>21683.366000000002</v>
      </c>
      <c r="BP211" s="101">
        <v>23414.042000000001</v>
      </c>
      <c r="BQ211" s="101">
        <v>25064.15</v>
      </c>
      <c r="BR211" s="101"/>
      <c r="BS211" s="101"/>
    </row>
    <row r="212" spans="1:71" x14ac:dyDescent="0.2">
      <c r="A212" s="91" t="s">
        <v>343</v>
      </c>
      <c r="B212" s="30">
        <v>43229.814386574071</v>
      </c>
      <c r="C212" s="92" t="s">
        <v>9</v>
      </c>
      <c r="D212" s="31">
        <v>655.554573</v>
      </c>
      <c r="E212" s="31">
        <v>1971.5234860000003</v>
      </c>
      <c r="F212" s="31">
        <v>589.57395299999996</v>
      </c>
      <c r="G212" s="32">
        <v>0.11191237276386268</v>
      </c>
      <c r="H212" s="32">
        <v>-0.66748832684207748</v>
      </c>
      <c r="I212" s="92" t="s">
        <v>9</v>
      </c>
      <c r="J212" s="31">
        <v>65.193099000000004</v>
      </c>
      <c r="K212" s="31">
        <v>157.571763</v>
      </c>
      <c r="L212" s="31">
        <v>46.692312000000001</v>
      </c>
      <c r="M212" s="32">
        <v>0.39622769161655569</v>
      </c>
      <c r="N212" s="32">
        <v>-0.58626407575321726</v>
      </c>
      <c r="O212" s="92" t="s">
        <v>9</v>
      </c>
      <c r="P212" s="92">
        <v>-12.984336000000001</v>
      </c>
      <c r="Q212" s="31">
        <v>116.093805</v>
      </c>
      <c r="R212" s="109">
        <v>27.178984</v>
      </c>
      <c r="S212" s="32" t="s">
        <v>190</v>
      </c>
      <c r="T212" s="32" t="s">
        <v>190</v>
      </c>
      <c r="U212" s="101"/>
      <c r="V212" s="101"/>
      <c r="W212" s="101"/>
      <c r="X212" s="101"/>
      <c r="Y212" s="101">
        <v>1772.1850000000002</v>
      </c>
      <c r="Z212" s="101">
        <v>2420.7082650000002</v>
      </c>
      <c r="AA212" s="101">
        <v>1898.0189809999999</v>
      </c>
      <c r="AB212" s="101">
        <v>-300.745181</v>
      </c>
      <c r="AC212" s="101">
        <v>160.35600700000001</v>
      </c>
      <c r="AD212" s="101">
        <v>428.19226600000002</v>
      </c>
      <c r="AE212" s="101">
        <v>356.147381</v>
      </c>
      <c r="AF212" s="101">
        <v>106.14501199999999</v>
      </c>
      <c r="AG212" s="101">
        <v>38.432417999999998</v>
      </c>
      <c r="AH212" s="101">
        <v>49.908408000000001</v>
      </c>
      <c r="AI212" s="101">
        <v>308.411452</v>
      </c>
      <c r="AJ212" s="101">
        <v>133.793004</v>
      </c>
      <c r="AK212" s="101">
        <v>146.84661399999999</v>
      </c>
      <c r="AL212" s="101">
        <v>116.73886</v>
      </c>
      <c r="AM212" s="101">
        <v>37.041697999999997</v>
      </c>
      <c r="AN212" s="101">
        <v>2.5651380000000001</v>
      </c>
      <c r="AO212" s="101">
        <v>10.809673999999999</v>
      </c>
      <c r="AP212" s="101">
        <v>137.189637</v>
      </c>
      <c r="AQ212" s="101">
        <v>54.950062000000003</v>
      </c>
      <c r="AR212" s="101">
        <v>185.52886100000001</v>
      </c>
      <c r="AS212" s="101">
        <v>148.993032</v>
      </c>
      <c r="AT212" s="101">
        <v>4.3441090000000004</v>
      </c>
      <c r="AU212" s="101">
        <v>7.9684980000000003</v>
      </c>
      <c r="AV212" s="101">
        <v>138.82674499999999</v>
      </c>
      <c r="AW212" s="101">
        <v>-37.10577</v>
      </c>
      <c r="AX212" s="101">
        <v>18.370556000000001</v>
      </c>
      <c r="AY212" s="101">
        <v>53.861652999999997</v>
      </c>
      <c r="AZ212" s="101">
        <v>-33.356372999999998</v>
      </c>
      <c r="BA212" s="101">
        <v>-14.141771</v>
      </c>
      <c r="BB212" s="101">
        <v>-12.585005000000001</v>
      </c>
      <c r="BC212" s="101">
        <v>1.2675240000000001</v>
      </c>
      <c r="BD212" s="101">
        <v>-24.577038000000002</v>
      </c>
      <c r="BE212" s="101">
        <v>-15.278883</v>
      </c>
      <c r="BF212" s="101">
        <v>1569.1857890000001</v>
      </c>
      <c r="BG212" s="101">
        <v>354.43692099999998</v>
      </c>
      <c r="BH212" s="101">
        <v>375.085981</v>
      </c>
      <c r="BI212" s="101">
        <v>382.819299</v>
      </c>
      <c r="BJ212" s="101">
        <v>955.18005900000003</v>
      </c>
      <c r="BK212" s="101">
        <v>1423.7341879999999</v>
      </c>
      <c r="BL212" s="101">
        <v>289.01158099999998</v>
      </c>
      <c r="BM212" s="101">
        <v>-74.619311999999994</v>
      </c>
      <c r="BN212" s="101">
        <v>-99.196349999999995</v>
      </c>
      <c r="BO212" s="101">
        <v>-114.475233</v>
      </c>
      <c r="BP212" s="101">
        <v>593.17942700000003</v>
      </c>
      <c r="BQ212" s="101">
        <v>591.69112600000005</v>
      </c>
      <c r="BR212" s="101"/>
      <c r="BS212" s="101"/>
    </row>
    <row r="213" spans="1:71" x14ac:dyDescent="0.2">
      <c r="A213" s="91" t="s">
        <v>344</v>
      </c>
      <c r="B213" s="30">
        <v>43229.827986111108</v>
      </c>
      <c r="C213" s="92" t="s">
        <v>9</v>
      </c>
      <c r="D213" s="31">
        <v>1386.591539</v>
      </c>
      <c r="E213" s="31">
        <v>1262.603717</v>
      </c>
      <c r="F213" s="31">
        <v>1035.298262</v>
      </c>
      <c r="G213" s="32">
        <v>0.33931601152441604</v>
      </c>
      <c r="H213" s="32">
        <v>9.82001084984927E-2</v>
      </c>
      <c r="I213" s="92" t="s">
        <v>9</v>
      </c>
      <c r="J213" s="31">
        <v>50.360357999999998</v>
      </c>
      <c r="K213" s="31">
        <v>76.938669000000004</v>
      </c>
      <c r="L213" s="31">
        <v>51.617581000000001</v>
      </c>
      <c r="M213" s="32">
        <v>-2.4356488150810596E-2</v>
      </c>
      <c r="N213" s="32">
        <v>-0.34544802172234101</v>
      </c>
      <c r="O213" s="92" t="s">
        <v>9</v>
      </c>
      <c r="P213" s="92">
        <v>21.542739000000001</v>
      </c>
      <c r="Q213" s="31">
        <v>39.583092999999991</v>
      </c>
      <c r="R213" s="109">
        <v>14.058567</v>
      </c>
      <c r="S213" s="32">
        <v>0.53235667618186122</v>
      </c>
      <c r="T213" s="32">
        <v>-0.45575907875617483</v>
      </c>
      <c r="U213" s="101"/>
      <c r="V213" s="101"/>
      <c r="W213" s="101"/>
      <c r="X213" s="101"/>
      <c r="Y213" s="101">
        <v>702</v>
      </c>
      <c r="Z213" s="101">
        <v>4349.7604799999999</v>
      </c>
      <c r="AA213" s="101">
        <v>2900.485835</v>
      </c>
      <c r="AB213" s="101">
        <v>1039.4813300000001</v>
      </c>
      <c r="AC213" s="101">
        <v>1012.377171</v>
      </c>
      <c r="AD213" s="101">
        <v>219.74875499999999</v>
      </c>
      <c r="AE213" s="101">
        <v>115.74656</v>
      </c>
      <c r="AF213" s="101">
        <v>61.679986999999997</v>
      </c>
      <c r="AG213" s="101">
        <v>48.677877000000002</v>
      </c>
      <c r="AH213" s="101">
        <v>39.990197000000002</v>
      </c>
      <c r="AI213" s="101">
        <v>90.222831999999997</v>
      </c>
      <c r="AJ213" s="101">
        <v>62.528153000000003</v>
      </c>
      <c r="AK213" s="101">
        <v>150.42197200000001</v>
      </c>
      <c r="AL213" s="101">
        <v>61.391029000000003</v>
      </c>
      <c r="AM213" s="101">
        <v>45.043362000000002</v>
      </c>
      <c r="AN213" s="101">
        <v>32.010235000000002</v>
      </c>
      <c r="AO213" s="101">
        <v>23.240442000000002</v>
      </c>
      <c r="AP213" s="101">
        <v>70.950070999999994</v>
      </c>
      <c r="AQ213" s="101">
        <v>44.032668999999999</v>
      </c>
      <c r="AR213" s="101">
        <v>174.271546</v>
      </c>
      <c r="AS213" s="101">
        <v>81.454389000000006</v>
      </c>
      <c r="AT213" s="101">
        <v>19.70299</v>
      </c>
      <c r="AU213" s="101">
        <v>17.396384999999999</v>
      </c>
      <c r="AV213" s="101">
        <v>18.106083999999999</v>
      </c>
      <c r="AW213" s="101">
        <v>16.206648999999999</v>
      </c>
      <c r="AX213" s="101">
        <v>29.508647</v>
      </c>
      <c r="AY213" s="101">
        <v>87.888921999999994</v>
      </c>
      <c r="AZ213" s="101">
        <v>30.254360999999999</v>
      </c>
      <c r="BA213" s="101">
        <v>10.624267</v>
      </c>
      <c r="BB213" s="101">
        <v>0.68924099999999999</v>
      </c>
      <c r="BC213" s="101">
        <v>13.965709</v>
      </c>
      <c r="BD213" s="101">
        <v>12.888486</v>
      </c>
      <c r="BE213" s="101">
        <v>21.376994</v>
      </c>
      <c r="BF213" s="101">
        <v>546.95539900000006</v>
      </c>
      <c r="BG213" s="101">
        <v>674.81222500000001</v>
      </c>
      <c r="BH213" s="101">
        <v>645.23362699999996</v>
      </c>
      <c r="BI213" s="101">
        <v>770.23763099999996</v>
      </c>
      <c r="BJ213" s="101">
        <v>814.27606200000002</v>
      </c>
      <c r="BK213" s="101">
        <v>837.75419299999999</v>
      </c>
      <c r="BL213" s="101">
        <v>377.80654500000003</v>
      </c>
      <c r="BM213" s="101">
        <v>394.25442800000002</v>
      </c>
      <c r="BN213" s="101">
        <v>387.19251600000001</v>
      </c>
      <c r="BO213" s="101">
        <v>409.720505</v>
      </c>
      <c r="BP213" s="101">
        <v>452.49130100000002</v>
      </c>
      <c r="BQ213" s="101">
        <v>476.11244499999998</v>
      </c>
      <c r="BR213" s="101"/>
      <c r="BS213" s="101"/>
    </row>
    <row r="214" spans="1:71" x14ac:dyDescent="0.2">
      <c r="A214" s="91" t="s">
        <v>345</v>
      </c>
      <c r="B214" s="30">
        <v>43229.839062500003</v>
      </c>
      <c r="C214" s="92" t="s">
        <v>9</v>
      </c>
      <c r="D214" s="31">
        <v>22.062021000000001</v>
      </c>
      <c r="E214" s="31">
        <v>18.094888000000005</v>
      </c>
      <c r="F214" s="31">
        <v>18.134228</v>
      </c>
      <c r="G214" s="32">
        <v>0.21659554517567559</v>
      </c>
      <c r="H214" s="32">
        <v>0.21924053909590357</v>
      </c>
      <c r="I214" s="92" t="s">
        <v>9</v>
      </c>
      <c r="J214" s="31">
        <v>16.831181000000001</v>
      </c>
      <c r="K214" s="31">
        <v>12.245058</v>
      </c>
      <c r="L214" s="31">
        <v>14.608991</v>
      </c>
      <c r="M214" s="32">
        <v>0.15211112115819647</v>
      </c>
      <c r="N214" s="32">
        <v>0.37452848324605736</v>
      </c>
      <c r="O214" s="92" t="s">
        <v>9</v>
      </c>
      <c r="P214" s="92">
        <v>-4.317329</v>
      </c>
      <c r="Q214" s="31">
        <v>42.555630000000001</v>
      </c>
      <c r="R214" s="109">
        <v>1.0505070000000001</v>
      </c>
      <c r="S214" s="32" t="s">
        <v>190</v>
      </c>
      <c r="T214" s="32" t="s">
        <v>190</v>
      </c>
      <c r="U214" s="101"/>
      <c r="V214" s="101"/>
      <c r="W214" s="101"/>
      <c r="X214" s="101"/>
      <c r="Y214" s="101">
        <v>946.22219010000003</v>
      </c>
      <c r="Z214" s="101">
        <v>73.916621000000006</v>
      </c>
      <c r="AA214" s="101">
        <v>64.186519000000004</v>
      </c>
      <c r="AB214" s="101">
        <v>19.347190000000001</v>
      </c>
      <c r="AC214" s="101">
        <v>18.340315</v>
      </c>
      <c r="AD214" s="101">
        <v>62.870173000000001</v>
      </c>
      <c r="AE214" s="101">
        <v>55.972301000000002</v>
      </c>
      <c r="AF214" s="101">
        <v>16.061050000000002</v>
      </c>
      <c r="AG214" s="101">
        <v>16.607617999999999</v>
      </c>
      <c r="AH214" s="101">
        <v>15.649319</v>
      </c>
      <c r="AI214" s="101">
        <v>14.552186000000001</v>
      </c>
      <c r="AJ214" s="101">
        <v>18.304357</v>
      </c>
      <c r="AK214" s="101">
        <v>54.765692999999999</v>
      </c>
      <c r="AL214" s="101">
        <v>45.882232000000002</v>
      </c>
      <c r="AM214" s="101">
        <v>14.551080000000001</v>
      </c>
      <c r="AN214" s="101">
        <v>14.248347000000001</v>
      </c>
      <c r="AO214" s="101">
        <v>13.77979</v>
      </c>
      <c r="AP214" s="101">
        <v>12.186476000000001</v>
      </c>
      <c r="AQ214" s="101">
        <v>16.773562999999999</v>
      </c>
      <c r="AR214" s="101">
        <v>54.997205999999998</v>
      </c>
      <c r="AS214" s="101">
        <v>46.167966</v>
      </c>
      <c r="AT214" s="101">
        <v>10.953484</v>
      </c>
      <c r="AU214" s="101">
        <v>9.0112799999999993</v>
      </c>
      <c r="AV214" s="101">
        <v>14.611624000000001</v>
      </c>
      <c r="AW214" s="101">
        <v>14.307962</v>
      </c>
      <c r="AX214" s="101">
        <v>13.835195000000001</v>
      </c>
      <c r="AY214" s="101">
        <v>54.065513000000003</v>
      </c>
      <c r="AZ214" s="101">
        <v>58.650925999999998</v>
      </c>
      <c r="BA214" s="101">
        <v>10.062614999999999</v>
      </c>
      <c r="BB214" s="101">
        <v>-4.4062999999999998E-2</v>
      </c>
      <c r="BC214" s="101">
        <v>37.918939999999999</v>
      </c>
      <c r="BD214" s="101">
        <v>10.65082</v>
      </c>
      <c r="BE214" s="101">
        <v>-0.191444</v>
      </c>
      <c r="BF214" s="101">
        <v>191.49181300000001</v>
      </c>
      <c r="BG214" s="101">
        <v>203.42482200000001</v>
      </c>
      <c r="BH214" s="101">
        <v>217.137382</v>
      </c>
      <c r="BI214" s="101">
        <v>235.27395799999999</v>
      </c>
      <c r="BJ214" s="101">
        <v>260.445314</v>
      </c>
      <c r="BK214" s="101">
        <v>269.05938200000003</v>
      </c>
      <c r="BL214" s="101">
        <v>826.59230400000001</v>
      </c>
      <c r="BM214" s="101">
        <v>827.59629099999995</v>
      </c>
      <c r="BN214" s="101">
        <v>838.23068699999999</v>
      </c>
      <c r="BO214" s="101">
        <v>838.02049299999999</v>
      </c>
      <c r="BP214" s="101">
        <v>880.58598700000005</v>
      </c>
      <c r="BQ214" s="101">
        <v>876.275261</v>
      </c>
      <c r="BR214" s="101"/>
      <c r="BS214" s="101"/>
    </row>
    <row r="215" spans="1:71" x14ac:dyDescent="0.2">
      <c r="A215" s="91" t="s">
        <v>312</v>
      </c>
      <c r="B215" s="30">
        <v>43229.843819444446</v>
      </c>
      <c r="C215" s="92">
        <v>10063.315145381343</v>
      </c>
      <c r="D215" s="31">
        <v>10532</v>
      </c>
      <c r="E215" s="31">
        <v>10447</v>
      </c>
      <c r="F215" s="31">
        <v>7310</v>
      </c>
      <c r="G215" s="32">
        <v>0.44076607387140898</v>
      </c>
      <c r="H215" s="32">
        <v>8.1363070738011967E-3</v>
      </c>
      <c r="I215" s="92">
        <v>992.41819008805498</v>
      </c>
      <c r="J215" s="31">
        <v>1037</v>
      </c>
      <c r="K215" s="31">
        <v>1053</v>
      </c>
      <c r="L215" s="31">
        <v>149</v>
      </c>
      <c r="M215" s="32">
        <v>5.9597315436241614</v>
      </c>
      <c r="N215" s="32">
        <v>-1.5194681861348536E-2</v>
      </c>
      <c r="O215" s="92">
        <v>-532.52397671448</v>
      </c>
      <c r="P215" s="92">
        <v>-314</v>
      </c>
      <c r="Q215" s="31">
        <v>-184</v>
      </c>
      <c r="R215" s="109">
        <v>-1421</v>
      </c>
      <c r="S215" s="32" t="s">
        <v>190</v>
      </c>
      <c r="T215" s="32" t="s">
        <v>190</v>
      </c>
      <c r="U215" s="101"/>
      <c r="V215" s="101"/>
      <c r="W215" s="101"/>
      <c r="X215" s="101"/>
      <c r="Y215" s="101">
        <v>22770</v>
      </c>
      <c r="Z215" s="101">
        <v>39779</v>
      </c>
      <c r="AA215" s="101">
        <v>29468</v>
      </c>
      <c r="AB215" s="101">
        <v>9364</v>
      </c>
      <c r="AC215" s="101">
        <v>12658</v>
      </c>
      <c r="AD215" s="101">
        <v>7836</v>
      </c>
      <c r="AE215" s="101">
        <v>3417</v>
      </c>
      <c r="AF215" s="101">
        <v>403</v>
      </c>
      <c r="AG215" s="101">
        <v>1848</v>
      </c>
      <c r="AH215" s="101">
        <v>4388</v>
      </c>
      <c r="AI215" s="101">
        <v>1197</v>
      </c>
      <c r="AJ215" s="101">
        <v>1588</v>
      </c>
      <c r="AK215" s="101">
        <v>2733</v>
      </c>
      <c r="AL215" s="101">
        <v>-1024</v>
      </c>
      <c r="AM215" s="101">
        <v>-801</v>
      </c>
      <c r="AN215" s="101">
        <v>531</v>
      </c>
      <c r="AO215" s="101">
        <v>3118</v>
      </c>
      <c r="AP215" s="101">
        <v>-115</v>
      </c>
      <c r="AQ215" s="101">
        <v>12</v>
      </c>
      <c r="AR215" s="101">
        <v>6626</v>
      </c>
      <c r="AS215" s="101">
        <v>2446</v>
      </c>
      <c r="AT215" s="101">
        <v>230</v>
      </c>
      <c r="AU215" s="101">
        <v>1534</v>
      </c>
      <c r="AV215" s="101">
        <v>713</v>
      </c>
      <c r="AW215" s="101">
        <v>1425</v>
      </c>
      <c r="AX215" s="101">
        <v>3999</v>
      </c>
      <c r="AY215" s="101">
        <v>639</v>
      </c>
      <c r="AZ215" s="101">
        <v>-47</v>
      </c>
      <c r="BA215" s="101">
        <v>-656</v>
      </c>
      <c r="BB215" s="101">
        <v>548</v>
      </c>
      <c r="BC215" s="101">
        <v>1299</v>
      </c>
      <c r="BD215" s="101">
        <v>-194</v>
      </c>
      <c r="BE215" s="101">
        <v>2438</v>
      </c>
      <c r="BF215" s="101">
        <v>29661</v>
      </c>
      <c r="BG215" s="101">
        <v>31446</v>
      </c>
      <c r="BH215" s="101">
        <v>25548</v>
      </c>
      <c r="BI215" s="101">
        <v>24313</v>
      </c>
      <c r="BJ215" s="101">
        <v>26330</v>
      </c>
      <c r="BK215" s="101">
        <v>28879</v>
      </c>
      <c r="BL215" s="101">
        <v>17899</v>
      </c>
      <c r="BM215" s="101">
        <v>16985</v>
      </c>
      <c r="BN215" s="101">
        <v>16135</v>
      </c>
      <c r="BO215" s="101">
        <v>18866</v>
      </c>
      <c r="BP215" s="101">
        <v>20171</v>
      </c>
      <c r="BQ215" s="101">
        <v>20074</v>
      </c>
      <c r="BR215" s="101"/>
      <c r="BS215" s="101"/>
    </row>
    <row r="216" spans="1:71" x14ac:dyDescent="0.2">
      <c r="A216" s="91" t="s">
        <v>68</v>
      </c>
      <c r="B216" s="30">
        <v>43229.85497685185</v>
      </c>
      <c r="C216" s="92" t="s">
        <v>9</v>
      </c>
      <c r="D216" s="31">
        <v>270.58076399999999</v>
      </c>
      <c r="E216" s="31">
        <v>282.63040000000001</v>
      </c>
      <c r="F216" s="31">
        <v>200.34393800000001</v>
      </c>
      <c r="G216" s="32">
        <v>0.35058123894919135</v>
      </c>
      <c r="H216" s="32">
        <v>-4.263389925499883E-2</v>
      </c>
      <c r="I216" s="92" t="s">
        <v>9</v>
      </c>
      <c r="J216" s="31">
        <v>10.131779</v>
      </c>
      <c r="K216" s="31">
        <v>17.473286999999999</v>
      </c>
      <c r="L216" s="31">
        <v>5.5647820000000001</v>
      </c>
      <c r="M216" s="32">
        <v>0.82069648011368623</v>
      </c>
      <c r="N216" s="32">
        <v>-0.42015609312661095</v>
      </c>
      <c r="O216" s="92" t="s">
        <v>9</v>
      </c>
      <c r="P216" s="92">
        <v>12.449536</v>
      </c>
      <c r="Q216" s="31">
        <v>10.569005999999995</v>
      </c>
      <c r="R216" s="109">
        <v>18.318083999999999</v>
      </c>
      <c r="S216" s="32">
        <v>-0.32036909537045466</v>
      </c>
      <c r="T216" s="32">
        <v>0.17792874750946375</v>
      </c>
      <c r="U216" s="101"/>
      <c r="V216" s="101"/>
      <c r="W216" s="101"/>
      <c r="X216" s="101"/>
      <c r="Y216" s="101">
        <v>278.3</v>
      </c>
      <c r="Z216" s="101">
        <v>1015.757257</v>
      </c>
      <c r="AA216" s="101">
        <v>662.15588700000001</v>
      </c>
      <c r="AB216" s="101">
        <v>263.437794</v>
      </c>
      <c r="AC216" s="101">
        <v>269.345125</v>
      </c>
      <c r="AD216" s="101">
        <v>106.241557</v>
      </c>
      <c r="AE216" s="101">
        <v>59.487502999999997</v>
      </c>
      <c r="AF216" s="101">
        <v>11.765941</v>
      </c>
      <c r="AG216" s="101">
        <v>43.401868</v>
      </c>
      <c r="AH216" s="101">
        <v>28.763248000000001</v>
      </c>
      <c r="AI216" s="101">
        <v>22.310500000000001</v>
      </c>
      <c r="AJ216" s="101">
        <v>17.010124999999999</v>
      </c>
      <c r="AK216" s="101">
        <v>75.609641999999994</v>
      </c>
      <c r="AL216" s="101">
        <v>27.946335999999999</v>
      </c>
      <c r="AM216" s="101">
        <v>3.7510289999999999</v>
      </c>
      <c r="AN216" s="101">
        <v>34.751758000000002</v>
      </c>
      <c r="AO216" s="101">
        <v>21.602060999999999</v>
      </c>
      <c r="AP216" s="101">
        <v>15.504794</v>
      </c>
      <c r="AQ216" s="101">
        <v>8.5000809999999998</v>
      </c>
      <c r="AR216" s="101">
        <v>82.850384000000005</v>
      </c>
      <c r="AS216" s="101">
        <v>33.982922000000002</v>
      </c>
      <c r="AT216" s="101">
        <v>0.66293899999999994</v>
      </c>
      <c r="AU216" s="101">
        <v>7.3563390000000002</v>
      </c>
      <c r="AV216" s="101">
        <v>11.798102999999999</v>
      </c>
      <c r="AW216" s="101">
        <v>36.403595000000003</v>
      </c>
      <c r="AX216" s="101">
        <v>23.408719999999999</v>
      </c>
      <c r="AY216" s="101">
        <v>70.036424999999994</v>
      </c>
      <c r="AZ216" s="101">
        <v>59.839001000000003</v>
      </c>
      <c r="BA216" s="101">
        <v>9.1126869999999993</v>
      </c>
      <c r="BB216" s="101">
        <v>6.6152240000000004</v>
      </c>
      <c r="BC216" s="101">
        <v>39.789140000000003</v>
      </c>
      <c r="BD216" s="101">
        <v>21.114274000000002</v>
      </c>
      <c r="BE216" s="101">
        <v>20.014637</v>
      </c>
      <c r="BF216" s="101">
        <v>134.64258000000001</v>
      </c>
      <c r="BG216" s="101">
        <v>201.746298</v>
      </c>
      <c r="BH216" s="101">
        <v>20.354887999999999</v>
      </c>
      <c r="BI216" s="101">
        <v>-36.710872999999999</v>
      </c>
      <c r="BJ216" s="101">
        <v>-7.5434859999999997</v>
      </c>
      <c r="BK216" s="101">
        <v>-48.642313000000001</v>
      </c>
      <c r="BL216" s="101">
        <v>324.42892799999998</v>
      </c>
      <c r="BM216" s="101">
        <v>345.79223999999999</v>
      </c>
      <c r="BN216" s="101">
        <v>398.914175</v>
      </c>
      <c r="BO216" s="101">
        <v>371.18182100000001</v>
      </c>
      <c r="BP216" s="101">
        <v>393.74623800000001</v>
      </c>
      <c r="BQ216" s="101">
        <v>417.73070300000001</v>
      </c>
      <c r="BR216" s="101"/>
      <c r="BS216" s="101"/>
    </row>
    <row r="217" spans="1:71" x14ac:dyDescent="0.2">
      <c r="A217" s="91" t="s">
        <v>346</v>
      </c>
      <c r="B217" s="30">
        <v>43229.862025462964</v>
      </c>
      <c r="C217" s="92" t="s">
        <v>9</v>
      </c>
      <c r="D217" s="31">
        <v>21.074106</v>
      </c>
      <c r="E217" s="31">
        <v>237.60742800000003</v>
      </c>
      <c r="F217" s="31">
        <v>0</v>
      </c>
      <c r="G217" s="32" t="s">
        <v>190</v>
      </c>
      <c r="H217" s="32">
        <v>-0.91130704045161415</v>
      </c>
      <c r="I217" s="92" t="s">
        <v>9</v>
      </c>
      <c r="J217" s="31">
        <v>-4.6032270000000004</v>
      </c>
      <c r="K217" s="31">
        <v>-21.128634999999999</v>
      </c>
      <c r="L217" s="31">
        <v>0</v>
      </c>
      <c r="M217" s="32" t="s">
        <v>190</v>
      </c>
      <c r="N217" s="32" t="s">
        <v>190</v>
      </c>
      <c r="O217" s="92" t="s">
        <v>9</v>
      </c>
      <c r="P217" s="92">
        <v>6.695735</v>
      </c>
      <c r="Q217" s="31">
        <v>-7.758498000000003</v>
      </c>
      <c r="R217" s="109">
        <v>0</v>
      </c>
      <c r="S217" s="32" t="s">
        <v>190</v>
      </c>
      <c r="T217" s="32" t="s">
        <v>190</v>
      </c>
      <c r="U217" s="101"/>
      <c r="V217" s="101"/>
      <c r="W217" s="101"/>
      <c r="X217" s="101"/>
      <c r="Y217" s="101">
        <v>213.6</v>
      </c>
      <c r="Z217" s="101">
        <v>386.57057300000002</v>
      </c>
      <c r="AA217" s="101">
        <v>0</v>
      </c>
      <c r="AB217" s="101">
        <v>0</v>
      </c>
      <c r="AC217" s="101">
        <v>0</v>
      </c>
      <c r="AD217" s="101">
        <v>-14.157574</v>
      </c>
      <c r="AE217" s="101">
        <v>0</v>
      </c>
      <c r="AF217" s="101">
        <v>0</v>
      </c>
      <c r="AG217" s="101">
        <v>0</v>
      </c>
      <c r="AH217" s="101">
        <v>0</v>
      </c>
      <c r="AI217" s="101">
        <v>-20.261005999999998</v>
      </c>
      <c r="AJ217" s="101">
        <v>-3.347302</v>
      </c>
      <c r="AK217" s="101">
        <v>-16.576376</v>
      </c>
      <c r="AL217" s="101">
        <v>0</v>
      </c>
      <c r="AM217" s="101">
        <v>0</v>
      </c>
      <c r="AN217" s="101">
        <v>0</v>
      </c>
      <c r="AO217" s="101">
        <v>0</v>
      </c>
      <c r="AP217" s="101">
        <v>-20.982697999999999</v>
      </c>
      <c r="AQ217" s="101">
        <v>-4.6035529999999998</v>
      </c>
      <c r="AR217" s="101">
        <v>-16.575659999999999</v>
      </c>
      <c r="AS217" s="101">
        <v>0</v>
      </c>
      <c r="AT217" s="101">
        <v>0</v>
      </c>
      <c r="AU217" s="101">
        <v>0</v>
      </c>
      <c r="AV217" s="101">
        <v>0</v>
      </c>
      <c r="AW217" s="101">
        <v>0</v>
      </c>
      <c r="AX217" s="101">
        <v>0</v>
      </c>
      <c r="AY217" s="101">
        <v>49.144480999999999</v>
      </c>
      <c r="AZ217" s="101">
        <v>0</v>
      </c>
      <c r="BA217" s="101">
        <v>0</v>
      </c>
      <c r="BB217" s="101">
        <v>0</v>
      </c>
      <c r="BC217" s="101">
        <v>0</v>
      </c>
      <c r="BD217" s="101">
        <v>0</v>
      </c>
      <c r="BE217" s="101">
        <v>0</v>
      </c>
      <c r="BF217" s="101">
        <v>0</v>
      </c>
      <c r="BG217" s="101">
        <v>0</v>
      </c>
      <c r="BH217" s="101">
        <v>0</v>
      </c>
      <c r="BI217" s="101">
        <v>180.72094799999999</v>
      </c>
      <c r="BJ217" s="101">
        <v>156.57775799999999</v>
      </c>
      <c r="BK217" s="101">
        <v>156.537803</v>
      </c>
      <c r="BL217" s="101">
        <v>0</v>
      </c>
      <c r="BM217" s="101">
        <v>0</v>
      </c>
      <c r="BN217" s="101">
        <v>0</v>
      </c>
      <c r="BO217" s="101">
        <v>320.96220299999999</v>
      </c>
      <c r="BP217" s="101">
        <v>359.338886</v>
      </c>
      <c r="BQ217" s="101">
        <v>366.03462100000002</v>
      </c>
      <c r="BR217" s="101"/>
      <c r="BS217" s="101"/>
    </row>
    <row r="218" spans="1:71" x14ac:dyDescent="0.2">
      <c r="A218" s="91" t="s">
        <v>347</v>
      </c>
      <c r="B218" s="30">
        <v>43229.880289351851</v>
      </c>
      <c r="C218" s="92" t="s">
        <v>9</v>
      </c>
      <c r="D218" s="31">
        <v>0</v>
      </c>
      <c r="E218" s="31">
        <v>0</v>
      </c>
      <c r="F218" s="31">
        <v>0</v>
      </c>
      <c r="G218" s="32" t="s">
        <v>190</v>
      </c>
      <c r="H218" s="32" t="s">
        <v>190</v>
      </c>
      <c r="I218" s="92" t="s">
        <v>9</v>
      </c>
      <c r="J218" s="31">
        <v>9.8800000000000008</v>
      </c>
      <c r="K218" s="31">
        <v>10.188000000000002</v>
      </c>
      <c r="L218" s="31">
        <v>6.9630000000000001</v>
      </c>
      <c r="M218" s="32">
        <v>0.4189286227200919</v>
      </c>
      <c r="N218" s="32">
        <v>-3.023164507263465E-2</v>
      </c>
      <c r="O218" s="92" t="s">
        <v>9</v>
      </c>
      <c r="P218" s="92">
        <v>3.069</v>
      </c>
      <c r="Q218" s="31">
        <v>1.391</v>
      </c>
      <c r="R218" s="109">
        <v>3.0619999999999998</v>
      </c>
      <c r="S218" s="32">
        <v>2.286087524493885E-3</v>
      </c>
      <c r="T218" s="32">
        <v>1.2063263838964775</v>
      </c>
      <c r="U218" s="101"/>
      <c r="V218" s="101"/>
      <c r="W218" s="101"/>
      <c r="X218" s="101"/>
      <c r="Y218" s="101">
        <v>110.25000000000001</v>
      </c>
      <c r="Z218" s="101">
        <v>51.441000000000003</v>
      </c>
      <c r="AA218" s="101">
        <v>39.396999999999998</v>
      </c>
      <c r="AB218" s="101">
        <v>13.698</v>
      </c>
      <c r="AC218" s="101">
        <v>12.496</v>
      </c>
      <c r="AD218" s="101">
        <v>51.441000000000003</v>
      </c>
      <c r="AE218" s="101">
        <v>39.396999999999998</v>
      </c>
      <c r="AF218" s="101">
        <v>10.497999999999999</v>
      </c>
      <c r="AG218" s="101">
        <v>13.698</v>
      </c>
      <c r="AH218" s="101">
        <v>12.496</v>
      </c>
      <c r="AI218" s="101">
        <v>14.749000000000001</v>
      </c>
      <c r="AJ218" s="101">
        <v>16.103999999999999</v>
      </c>
      <c r="AK218" s="101">
        <v>32.048000000000002</v>
      </c>
      <c r="AL218" s="101">
        <v>18.866</v>
      </c>
      <c r="AM218" s="101">
        <v>5.742</v>
      </c>
      <c r="AN218" s="101">
        <v>8.8079999999999998</v>
      </c>
      <c r="AO218" s="101">
        <v>7.31</v>
      </c>
      <c r="AP218" s="101">
        <v>10.188000000000001</v>
      </c>
      <c r="AQ218" s="101">
        <v>8.0020000000000007</v>
      </c>
      <c r="AR218" s="101">
        <v>32.048000000000002</v>
      </c>
      <c r="AS218" s="101">
        <v>24.890999999999998</v>
      </c>
      <c r="AT218" s="101">
        <v>6.63</v>
      </c>
      <c r="AU218" s="101">
        <v>4.5590000000000002</v>
      </c>
      <c r="AV218" s="101">
        <v>9.2629999999999999</v>
      </c>
      <c r="AW218" s="101">
        <v>10.384</v>
      </c>
      <c r="AX218" s="101">
        <v>7.31</v>
      </c>
      <c r="AY218" s="101">
        <v>5.2530000000000001</v>
      </c>
      <c r="AZ218" s="101">
        <v>6.86</v>
      </c>
      <c r="BA218" s="101">
        <v>2.5419999999999998</v>
      </c>
      <c r="BB218" s="101">
        <v>0.47499999999999998</v>
      </c>
      <c r="BC218" s="101">
        <v>5.1289999999999996</v>
      </c>
      <c r="BD218" s="101">
        <v>-1.335</v>
      </c>
      <c r="BE218" s="101">
        <v>2.1379999999999999</v>
      </c>
      <c r="BF218" s="101">
        <v>146.70699999999999</v>
      </c>
      <c r="BG218" s="101">
        <v>159.809</v>
      </c>
      <c r="BH218" s="101">
        <v>129.56399999999999</v>
      </c>
      <c r="BI218" s="101">
        <v>195.298</v>
      </c>
      <c r="BJ218" s="101">
        <v>203.40199999999999</v>
      </c>
      <c r="BK218" s="101">
        <v>206.072</v>
      </c>
      <c r="BL218" s="101">
        <v>64.844999999999999</v>
      </c>
      <c r="BM218" s="101">
        <v>64.010000000000005</v>
      </c>
      <c r="BN218" s="101">
        <v>61.582999999999998</v>
      </c>
      <c r="BO218" s="101">
        <v>63.177999999999997</v>
      </c>
      <c r="BP218" s="101">
        <v>64.897000000000006</v>
      </c>
      <c r="BQ218" s="101">
        <v>68.13</v>
      </c>
      <c r="BR218" s="101"/>
      <c r="BS218" s="101"/>
    </row>
    <row r="219" spans="1:71" x14ac:dyDescent="0.2">
      <c r="A219" s="91" t="s">
        <v>348</v>
      </c>
      <c r="B219" s="30">
        <v>43229.882662037038</v>
      </c>
      <c r="C219" s="92" t="s">
        <v>9</v>
      </c>
      <c r="D219" s="31">
        <v>77.206484000000003</v>
      </c>
      <c r="E219" s="31">
        <v>194.37628699999999</v>
      </c>
      <c r="F219" s="31">
        <v>94.138428000000005</v>
      </c>
      <c r="G219" s="32">
        <v>-0.17986219187768893</v>
      </c>
      <c r="H219" s="32">
        <v>-0.60279885375112652</v>
      </c>
      <c r="I219" s="92" t="s">
        <v>9</v>
      </c>
      <c r="J219" s="31">
        <v>-3.6764790000000001</v>
      </c>
      <c r="K219" s="31">
        <v>14.626075</v>
      </c>
      <c r="L219" s="31">
        <v>1.481492</v>
      </c>
      <c r="M219" s="32" t="s">
        <v>190</v>
      </c>
      <c r="N219" s="32" t="s">
        <v>190</v>
      </c>
      <c r="O219" s="92" t="s">
        <v>9</v>
      </c>
      <c r="P219" s="92">
        <v>-7.6653229999999999</v>
      </c>
      <c r="Q219" s="31">
        <v>29.577162000000001</v>
      </c>
      <c r="R219" s="109">
        <v>-1.078084</v>
      </c>
      <c r="S219" s="32" t="s">
        <v>190</v>
      </c>
      <c r="T219" s="32" t="s">
        <v>190</v>
      </c>
      <c r="U219" s="101"/>
      <c r="V219" s="101"/>
      <c r="W219" s="101"/>
      <c r="X219" s="101"/>
      <c r="Y219" s="101">
        <v>216.33731548</v>
      </c>
      <c r="Z219" s="101">
        <v>494.92378600000001</v>
      </c>
      <c r="AA219" s="101">
        <v>440.56127400000003</v>
      </c>
      <c r="AB219" s="101">
        <v>99.372417999999996</v>
      </c>
      <c r="AC219" s="101">
        <v>107.036653</v>
      </c>
      <c r="AD219" s="101">
        <v>71.172849999999997</v>
      </c>
      <c r="AE219" s="101">
        <v>86.023003000000003</v>
      </c>
      <c r="AF219" s="101">
        <v>10.926862</v>
      </c>
      <c r="AG219" s="101">
        <v>22.190353000000002</v>
      </c>
      <c r="AH219" s="101">
        <v>10.927167000000001</v>
      </c>
      <c r="AI219" s="101">
        <v>27.128468000000002</v>
      </c>
      <c r="AJ219" s="101">
        <v>4.724424</v>
      </c>
      <c r="AK219" s="101">
        <v>29.021471999999999</v>
      </c>
      <c r="AL219" s="101">
        <v>50.252681000000003</v>
      </c>
      <c r="AM219" s="101">
        <v>0.77044699999999999</v>
      </c>
      <c r="AN219" s="101">
        <v>13.725742</v>
      </c>
      <c r="AO219" s="101">
        <v>2.2405620000000002</v>
      </c>
      <c r="AP219" s="101">
        <v>12.284720999999999</v>
      </c>
      <c r="AQ219" s="101">
        <v>-4.1308299999999996</v>
      </c>
      <c r="AR219" s="101">
        <v>33.981648</v>
      </c>
      <c r="AS219" s="101">
        <v>55.039147</v>
      </c>
      <c r="AT219" s="101">
        <v>22.377368000000001</v>
      </c>
      <c r="AU219" s="101">
        <v>-0.97883699999999996</v>
      </c>
      <c r="AV219" s="101">
        <v>28.337385000000001</v>
      </c>
      <c r="AW219" s="101">
        <v>15.493869</v>
      </c>
      <c r="AX219" s="101">
        <v>2.3802120000000002</v>
      </c>
      <c r="AY219" s="101">
        <v>23.209311</v>
      </c>
      <c r="AZ219" s="101">
        <v>35.314554000000001</v>
      </c>
      <c r="BA219" s="101">
        <v>11.913349999999999</v>
      </c>
      <c r="BB219" s="101">
        <v>-4.2520480000000003</v>
      </c>
      <c r="BC219" s="101">
        <v>23.206811999999999</v>
      </c>
      <c r="BD219" s="101">
        <v>3.270966</v>
      </c>
      <c r="BE219" s="101">
        <v>-8.5607330000000008</v>
      </c>
      <c r="BF219" s="101">
        <v>-42.923980999999998</v>
      </c>
      <c r="BG219" s="101">
        <v>-97.737639000000001</v>
      </c>
      <c r="BH219" s="101">
        <v>-33.864286999999997</v>
      </c>
      <c r="BI219" s="101">
        <v>-55.457619000000001</v>
      </c>
      <c r="BJ219" s="101">
        <v>-64.757945000000007</v>
      </c>
      <c r="BK219" s="101">
        <v>-142.07419400000001</v>
      </c>
      <c r="BL219" s="101">
        <v>135.86192</v>
      </c>
      <c r="BM219" s="101">
        <v>142.06811099999999</v>
      </c>
      <c r="BN219" s="101">
        <v>148.65532099999999</v>
      </c>
      <c r="BO219" s="101">
        <v>146.74023299999999</v>
      </c>
      <c r="BP219" s="101">
        <v>191.74768900000001</v>
      </c>
      <c r="BQ219" s="101">
        <v>181.78657999999999</v>
      </c>
      <c r="BR219" s="101"/>
      <c r="BS219" s="101"/>
    </row>
    <row r="220" spans="1:71" x14ac:dyDescent="0.2">
      <c r="A220" s="91" t="s">
        <v>349</v>
      </c>
      <c r="B220" s="30">
        <v>43229.909016203703</v>
      </c>
      <c r="C220" s="92" t="s">
        <v>9</v>
      </c>
      <c r="D220" s="31">
        <v>42.409770999999999</v>
      </c>
      <c r="E220" s="31">
        <v>61.673143999999994</v>
      </c>
      <c r="F220" s="31">
        <v>36.738100000000003</v>
      </c>
      <c r="G220" s="32">
        <v>0.15438117376783222</v>
      </c>
      <c r="H220" s="32">
        <v>-0.3123462134507039</v>
      </c>
      <c r="I220" s="92" t="s">
        <v>9</v>
      </c>
      <c r="J220" s="31">
        <v>17.957633000000001</v>
      </c>
      <c r="K220" s="31">
        <v>18.283198999999996</v>
      </c>
      <c r="L220" s="31">
        <v>13.917724</v>
      </c>
      <c r="M220" s="32">
        <v>0.29027080864658639</v>
      </c>
      <c r="N220" s="32">
        <v>-1.7806840039316651E-2</v>
      </c>
      <c r="O220" s="92" t="s">
        <v>9</v>
      </c>
      <c r="P220" s="92">
        <v>2.9646759999999999</v>
      </c>
      <c r="Q220" s="31">
        <v>2.9193130000000007</v>
      </c>
      <c r="R220" s="109">
        <v>2.5508359999999999</v>
      </c>
      <c r="S220" s="32">
        <v>0.16223700778881911</v>
      </c>
      <c r="T220" s="32">
        <v>1.5538929878365026E-2</v>
      </c>
      <c r="U220" s="101"/>
      <c r="V220" s="101"/>
      <c r="W220" s="101"/>
      <c r="X220" s="101"/>
      <c r="Y220" s="101">
        <v>209.50000000000003</v>
      </c>
      <c r="Z220" s="101">
        <v>177.22581099999999</v>
      </c>
      <c r="AA220" s="101">
        <v>144.583597</v>
      </c>
      <c r="AB220" s="101">
        <v>35.981436000000002</v>
      </c>
      <c r="AC220" s="101">
        <v>42.833131000000002</v>
      </c>
      <c r="AD220" s="101">
        <v>90.809434999999993</v>
      </c>
      <c r="AE220" s="101">
        <v>56.436464999999998</v>
      </c>
      <c r="AF220" s="101">
        <v>17.845158000000001</v>
      </c>
      <c r="AG220" s="101">
        <v>22.895655999999999</v>
      </c>
      <c r="AH220" s="101">
        <v>20.457153999999999</v>
      </c>
      <c r="AI220" s="101">
        <v>29.611467000000001</v>
      </c>
      <c r="AJ220" s="101">
        <v>27.256052</v>
      </c>
      <c r="AK220" s="101">
        <v>51.95626</v>
      </c>
      <c r="AL220" s="101">
        <v>26.790372999999999</v>
      </c>
      <c r="AM220" s="101">
        <v>10.46419</v>
      </c>
      <c r="AN220" s="101">
        <v>12.177035</v>
      </c>
      <c r="AO220" s="101">
        <v>11.999188999999999</v>
      </c>
      <c r="AP220" s="101">
        <v>17.315846000000001</v>
      </c>
      <c r="AQ220" s="101">
        <v>17.004470000000001</v>
      </c>
      <c r="AR220" s="101">
        <v>55.409793999999998</v>
      </c>
      <c r="AS220" s="101">
        <v>28.823763</v>
      </c>
      <c r="AT220" s="101">
        <v>10.442088</v>
      </c>
      <c r="AU220" s="101">
        <v>5.8218639999999997</v>
      </c>
      <c r="AV220" s="101">
        <v>5.8347829999999998</v>
      </c>
      <c r="AW220" s="101">
        <v>10.215196000000001</v>
      </c>
      <c r="AX220" s="101">
        <v>12.993675</v>
      </c>
      <c r="AY220" s="101">
        <v>11.740168000000001</v>
      </c>
      <c r="AZ220" s="101">
        <v>9.5968079999999993</v>
      </c>
      <c r="BA220" s="101">
        <v>4.6413909999999996</v>
      </c>
      <c r="BB220" s="101">
        <v>1.5807690000000001</v>
      </c>
      <c r="BC220" s="101">
        <v>0.82449399999999995</v>
      </c>
      <c r="BD220" s="101">
        <v>3.4571079999999998</v>
      </c>
      <c r="BE220" s="101">
        <v>2.814206</v>
      </c>
      <c r="BF220" s="101">
        <v>157.53855799999999</v>
      </c>
      <c r="BG220" s="101">
        <v>188.29555400000001</v>
      </c>
      <c r="BH220" s="101">
        <v>236.38025300000001</v>
      </c>
      <c r="BI220" s="101">
        <v>282.85334399999999</v>
      </c>
      <c r="BJ220" s="101">
        <v>283.16115100000002</v>
      </c>
      <c r="BK220" s="101">
        <v>267.76911999999999</v>
      </c>
      <c r="BL220" s="101">
        <v>72.152653999999998</v>
      </c>
      <c r="BM220" s="101">
        <v>74.977900000000005</v>
      </c>
      <c r="BN220" s="101">
        <v>77.673320000000004</v>
      </c>
      <c r="BO220" s="101">
        <v>83.973755999999995</v>
      </c>
      <c r="BP220" s="101">
        <v>92.412818999999999</v>
      </c>
      <c r="BQ220" s="101">
        <v>95.524388000000002</v>
      </c>
      <c r="BR220" s="101"/>
      <c r="BS220" s="101"/>
    </row>
    <row r="221" spans="1:71" x14ac:dyDescent="0.2">
      <c r="A221" s="91" t="s">
        <v>350</v>
      </c>
      <c r="B221" s="30">
        <v>43229.939664351848</v>
      </c>
      <c r="C221" s="92" t="s">
        <v>9</v>
      </c>
      <c r="D221" s="31">
        <v>15.09479</v>
      </c>
      <c r="E221" s="31">
        <v>25.671108000000004</v>
      </c>
      <c r="F221" s="31">
        <v>20.228515999999999</v>
      </c>
      <c r="G221" s="32">
        <v>-0.25378658523442843</v>
      </c>
      <c r="H221" s="32">
        <v>-0.41199304681356186</v>
      </c>
      <c r="I221" s="92" t="s">
        <v>9</v>
      </c>
      <c r="J221" s="31">
        <v>0.37930999999999998</v>
      </c>
      <c r="K221" s="31">
        <v>-1.9846690000000011</v>
      </c>
      <c r="L221" s="31">
        <v>1.1522779999999999</v>
      </c>
      <c r="M221" s="32">
        <v>-0.67081728541202734</v>
      </c>
      <c r="N221" s="32" t="s">
        <v>190</v>
      </c>
      <c r="O221" s="92" t="s">
        <v>9</v>
      </c>
      <c r="P221" s="92">
        <v>-9.2655080000000005</v>
      </c>
      <c r="Q221" s="31">
        <v>-10.431745000000001</v>
      </c>
      <c r="R221" s="109">
        <v>3.5983800000000001</v>
      </c>
      <c r="S221" s="32" t="s">
        <v>190</v>
      </c>
      <c r="T221" s="32" t="s">
        <v>190</v>
      </c>
      <c r="U221" s="101"/>
      <c r="V221" s="101"/>
      <c r="W221" s="101"/>
      <c r="X221" s="101"/>
      <c r="Y221" s="101">
        <v>116.35390750000001</v>
      </c>
      <c r="Z221" s="101">
        <v>111.737195</v>
      </c>
      <c r="AA221" s="101">
        <v>155.60423800000001</v>
      </c>
      <c r="AB221" s="101">
        <v>38.633645999999999</v>
      </c>
      <c r="AC221" s="101">
        <v>27.203925000000002</v>
      </c>
      <c r="AD221" s="101">
        <v>8.8688520000000004</v>
      </c>
      <c r="AE221" s="101">
        <v>17.592953000000001</v>
      </c>
      <c r="AF221" s="101">
        <v>1.4185540000000001</v>
      </c>
      <c r="AG221" s="101">
        <v>6.9403480000000002</v>
      </c>
      <c r="AH221" s="101">
        <v>1.7252890000000001</v>
      </c>
      <c r="AI221" s="101">
        <v>-1.2153389999999999</v>
      </c>
      <c r="AJ221" s="101">
        <v>0.46938800000000003</v>
      </c>
      <c r="AK221" s="101">
        <v>6.4560370000000002</v>
      </c>
      <c r="AL221" s="101">
        <v>15.678755000000001</v>
      </c>
      <c r="AM221" s="101">
        <v>0.96068500000000001</v>
      </c>
      <c r="AN221" s="101">
        <v>6.3107319999999998</v>
      </c>
      <c r="AO221" s="101">
        <v>1.294081</v>
      </c>
      <c r="AP221" s="101">
        <v>-2.1120320000000001</v>
      </c>
      <c r="AQ221" s="101">
        <v>0.260571</v>
      </c>
      <c r="AR221" s="101">
        <v>7.0175349999999996</v>
      </c>
      <c r="AS221" s="101">
        <v>16.820952999999999</v>
      </c>
      <c r="AT221" s="101">
        <v>15.160309</v>
      </c>
      <c r="AU221" s="101">
        <v>-2.2913679999999998</v>
      </c>
      <c r="AV221" s="101">
        <v>1.2313430000000001</v>
      </c>
      <c r="AW221" s="101">
        <v>6.5180220000000002</v>
      </c>
      <c r="AX221" s="101">
        <v>1.331904</v>
      </c>
      <c r="AY221" s="101">
        <v>-8.7918800000000008</v>
      </c>
      <c r="AZ221" s="101">
        <v>207.023573</v>
      </c>
      <c r="BA221" s="101">
        <v>-10.848138000000001</v>
      </c>
      <c r="BB221" s="101">
        <v>213.87589199999999</v>
      </c>
      <c r="BC221" s="101">
        <v>-3.3118439999999998</v>
      </c>
      <c r="BD221" s="101">
        <v>-0.92848799999999998</v>
      </c>
      <c r="BE221" s="101">
        <v>-0.18673000000000001</v>
      </c>
      <c r="BF221" s="101">
        <v>-18.164742</v>
      </c>
      <c r="BG221" s="101">
        <v>-24.194562999999999</v>
      </c>
      <c r="BH221" s="101">
        <v>-23.787794000000002</v>
      </c>
      <c r="BI221" s="101">
        <v>-10.764502</v>
      </c>
      <c r="BJ221" s="101">
        <v>66.780192999999997</v>
      </c>
      <c r="BK221" s="101">
        <v>60.227876000000002</v>
      </c>
      <c r="BL221" s="101">
        <v>370.52792499999998</v>
      </c>
      <c r="BM221" s="101">
        <v>373.283008</v>
      </c>
      <c r="BN221" s="101">
        <v>372.35451999999998</v>
      </c>
      <c r="BO221" s="101">
        <v>372.16779000000002</v>
      </c>
      <c r="BP221" s="101">
        <v>361.73604499999999</v>
      </c>
      <c r="BQ221" s="101">
        <v>352.47053699999998</v>
      </c>
      <c r="BR221" s="101"/>
      <c r="BS221" s="101"/>
    </row>
    <row r="222" spans="1:71" x14ac:dyDescent="0.2">
      <c r="A222" s="91" t="s">
        <v>351</v>
      </c>
      <c r="B222" s="30">
        <v>43230.015520833331</v>
      </c>
      <c r="C222" s="92" t="s">
        <v>9</v>
      </c>
      <c r="D222" s="31">
        <v>237.636788</v>
      </c>
      <c r="E222" s="31">
        <v>240.93005599999992</v>
      </c>
      <c r="F222" s="31">
        <v>183.72126900000001</v>
      </c>
      <c r="G222" s="32">
        <v>0.2934636762170415</v>
      </c>
      <c r="H222" s="32">
        <v>-1.3668979514950719E-2</v>
      </c>
      <c r="I222" s="92" t="s">
        <v>9</v>
      </c>
      <c r="J222" s="31">
        <v>9.634843</v>
      </c>
      <c r="K222" s="31">
        <v>-1.6286389999999997</v>
      </c>
      <c r="L222" s="31">
        <v>4.5254240000000001</v>
      </c>
      <c r="M222" s="32">
        <v>1.1290475765364749</v>
      </c>
      <c r="N222" s="32" t="s">
        <v>190</v>
      </c>
      <c r="O222" s="92" t="s">
        <v>9</v>
      </c>
      <c r="P222" s="92">
        <v>2.026993</v>
      </c>
      <c r="Q222" s="31">
        <v>3.7188189999999999</v>
      </c>
      <c r="R222" s="109">
        <v>-1.260038</v>
      </c>
      <c r="S222" s="32" t="s">
        <v>190</v>
      </c>
      <c r="T222" s="32">
        <v>-0.45493636555046102</v>
      </c>
      <c r="U222" s="101"/>
      <c r="V222" s="101"/>
      <c r="W222" s="101"/>
      <c r="X222" s="101"/>
      <c r="Y222" s="101">
        <v>344.83049999999997</v>
      </c>
      <c r="Z222" s="101">
        <v>848.18688099999997</v>
      </c>
      <c r="AA222" s="101">
        <v>599.99779799999999</v>
      </c>
      <c r="AB222" s="101">
        <v>203.319816</v>
      </c>
      <c r="AC222" s="101">
        <v>220.21574000000001</v>
      </c>
      <c r="AD222" s="101">
        <v>124.153328</v>
      </c>
      <c r="AE222" s="101">
        <v>96.364984000000007</v>
      </c>
      <c r="AF222" s="101">
        <v>28.669685999999999</v>
      </c>
      <c r="AG222" s="101">
        <v>30.966486</v>
      </c>
      <c r="AH222" s="101">
        <v>35.039278000000003</v>
      </c>
      <c r="AI222" s="101">
        <v>29.477878</v>
      </c>
      <c r="AJ222" s="101">
        <v>34.928888999999998</v>
      </c>
      <c r="AK222" s="101">
        <v>5.720961</v>
      </c>
      <c r="AL222" s="101">
        <v>-10.786994999999999</v>
      </c>
      <c r="AM222" s="101">
        <v>1.5597989999999999</v>
      </c>
      <c r="AN222" s="101">
        <v>0.314693</v>
      </c>
      <c r="AO222" s="101">
        <v>8.5476779999999994</v>
      </c>
      <c r="AP222" s="101">
        <v>-4.7012090000000004</v>
      </c>
      <c r="AQ222" s="101">
        <v>6.6623910000000004</v>
      </c>
      <c r="AR222" s="101">
        <v>18.281855</v>
      </c>
      <c r="AS222" s="101">
        <v>2.0358149999999999</v>
      </c>
      <c r="AT222" s="101">
        <v>2.8734980000000001</v>
      </c>
      <c r="AU222" s="101">
        <v>1.9124080000000001</v>
      </c>
      <c r="AV222" s="101">
        <v>-3.6767789999999998</v>
      </c>
      <c r="AW222" s="101">
        <v>3.9113289999999998</v>
      </c>
      <c r="AX222" s="101">
        <v>11.473741</v>
      </c>
      <c r="AY222" s="101">
        <v>11.075626</v>
      </c>
      <c r="AZ222" s="101">
        <v>-13.759274</v>
      </c>
      <c r="BA222" s="101">
        <v>0.99633099999999997</v>
      </c>
      <c r="BB222" s="101">
        <v>-0.68096900000000005</v>
      </c>
      <c r="BC222" s="101">
        <v>-12.963244</v>
      </c>
      <c r="BD222" s="101">
        <v>5.4596410000000004</v>
      </c>
      <c r="BE222" s="101">
        <v>3.1572040000000001</v>
      </c>
      <c r="BF222" s="101">
        <v>46.572885999999997</v>
      </c>
      <c r="BG222" s="101">
        <v>54.586784999999999</v>
      </c>
      <c r="BH222" s="101">
        <v>47.730581999999998</v>
      </c>
      <c r="BI222" s="101">
        <v>53.571347000000003</v>
      </c>
      <c r="BJ222" s="101">
        <v>73.585446000000005</v>
      </c>
      <c r="BK222" s="101">
        <v>91.639539999999997</v>
      </c>
      <c r="BL222" s="101">
        <v>243.96748600000001</v>
      </c>
      <c r="BM222" s="101">
        <v>242.707448</v>
      </c>
      <c r="BN222" s="101">
        <v>248.167089</v>
      </c>
      <c r="BO222" s="101">
        <v>251.32429300000001</v>
      </c>
      <c r="BP222" s="101">
        <v>255.047888</v>
      </c>
      <c r="BQ222" s="101">
        <v>257.074881</v>
      </c>
      <c r="BR222" s="101"/>
      <c r="BS222" s="101"/>
    </row>
    <row r="223" spans="1:71" x14ac:dyDescent="0.2">
      <c r="A223" s="91" t="s">
        <v>33</v>
      </c>
      <c r="B223" s="30">
        <v>43230.307858796295</v>
      </c>
      <c r="C223" s="92" t="s">
        <v>146</v>
      </c>
      <c r="D223" s="31">
        <v>24414.441999999999</v>
      </c>
      <c r="E223" s="31">
        <v>27353.569000000003</v>
      </c>
      <c r="F223" s="31">
        <v>22135.671999999999</v>
      </c>
      <c r="G223" s="32">
        <v>0.10294559839881989</v>
      </c>
      <c r="H223" s="32">
        <v>-0.10744948858410408</v>
      </c>
      <c r="I223" s="92" t="s">
        <v>146</v>
      </c>
      <c r="J223" s="31">
        <v>1737.2239999999999</v>
      </c>
      <c r="K223" s="31">
        <v>2022.8899999999994</v>
      </c>
      <c r="L223" s="31">
        <v>2322.3679999999999</v>
      </c>
      <c r="M223" s="32">
        <v>-0.25196006834403506</v>
      </c>
      <c r="N223" s="32">
        <v>-0.14121677402132571</v>
      </c>
      <c r="O223" s="92">
        <v>988</v>
      </c>
      <c r="P223" s="92">
        <v>1141.1849999999999</v>
      </c>
      <c r="Q223" s="31">
        <v>1077.2079999999996</v>
      </c>
      <c r="R223" s="109">
        <v>1846.4880000000001</v>
      </c>
      <c r="S223" s="32">
        <v>-0.38196998843209384</v>
      </c>
      <c r="T223" s="32">
        <v>5.9391500991452295E-2</v>
      </c>
      <c r="U223" s="101"/>
      <c r="V223" s="101"/>
      <c r="W223" s="101"/>
      <c r="X223" s="101"/>
      <c r="Y223" s="101">
        <v>33854.238967500001</v>
      </c>
      <c r="Z223" s="101">
        <v>98866.748999999996</v>
      </c>
      <c r="AA223" s="101">
        <v>70931.629000000001</v>
      </c>
      <c r="AB223" s="101">
        <v>23199.266</v>
      </c>
      <c r="AC223" s="101">
        <v>25874.940999999999</v>
      </c>
      <c r="AD223" s="101">
        <v>16277.375</v>
      </c>
      <c r="AE223" s="101">
        <v>12228.938</v>
      </c>
      <c r="AF223" s="101">
        <v>3923.9520000000002</v>
      </c>
      <c r="AG223" s="101">
        <v>3924.8789999999999</v>
      </c>
      <c r="AH223" s="101">
        <v>4271.616</v>
      </c>
      <c r="AI223" s="101">
        <v>4156.9279999999999</v>
      </c>
      <c r="AJ223" s="101">
        <v>3505.7130000000002</v>
      </c>
      <c r="AK223" s="101">
        <v>7466.1059999999998</v>
      </c>
      <c r="AL223" s="101">
        <v>4769.88</v>
      </c>
      <c r="AM223" s="101">
        <v>1943.434</v>
      </c>
      <c r="AN223" s="101">
        <v>1845.078</v>
      </c>
      <c r="AO223" s="101">
        <v>2070.04</v>
      </c>
      <c r="AP223" s="101">
        <v>1607.5540000000001</v>
      </c>
      <c r="AQ223" s="101">
        <v>1290.7929999999999</v>
      </c>
      <c r="AR223" s="101">
        <v>9045.5959999999995</v>
      </c>
      <c r="AS223" s="101">
        <v>6198.1909999999998</v>
      </c>
      <c r="AT223" s="101">
        <v>1320.0640000000001</v>
      </c>
      <c r="AU223" s="101">
        <v>1708.307</v>
      </c>
      <c r="AV223" s="101">
        <v>2237.9189999999999</v>
      </c>
      <c r="AW223" s="101">
        <v>2235.9180000000001</v>
      </c>
      <c r="AX223" s="101">
        <v>2464.42</v>
      </c>
      <c r="AY223" s="101">
        <v>4908.74</v>
      </c>
      <c r="AZ223" s="101">
        <v>3459.9929999999999</v>
      </c>
      <c r="BA223" s="101">
        <v>918.08</v>
      </c>
      <c r="BB223" s="101">
        <v>980.85400000000004</v>
      </c>
      <c r="BC223" s="101">
        <v>1045.8389999999999</v>
      </c>
      <c r="BD223" s="101">
        <v>1417.058</v>
      </c>
      <c r="BE223" s="101">
        <v>1289.954</v>
      </c>
      <c r="BF223" s="101">
        <v>13193.782999999999</v>
      </c>
      <c r="BG223" s="101">
        <v>13872.364</v>
      </c>
      <c r="BH223" s="101">
        <v>15147.092000000001</v>
      </c>
      <c r="BI223" s="101">
        <v>14178.548000000001</v>
      </c>
      <c r="BJ223" s="101">
        <v>15530.432000000001</v>
      </c>
      <c r="BK223" s="101">
        <v>20082.532999999999</v>
      </c>
      <c r="BL223" s="101">
        <v>25825.863000000001</v>
      </c>
      <c r="BM223" s="101">
        <v>26230.138999999999</v>
      </c>
      <c r="BN223" s="101">
        <v>27650.476999999999</v>
      </c>
      <c r="BO223" s="101">
        <v>28796.616000000002</v>
      </c>
      <c r="BP223" s="101">
        <v>29972.581999999999</v>
      </c>
      <c r="BQ223" s="101">
        <v>29253.664000000001</v>
      </c>
      <c r="BR223" s="101"/>
      <c r="BS223" s="101"/>
    </row>
    <row r="224" spans="1:71" x14ac:dyDescent="0.2">
      <c r="A224" s="111" t="s">
        <v>24</v>
      </c>
      <c r="B224" s="30">
        <v>43230.307858796295</v>
      </c>
      <c r="C224" s="92">
        <v>88.249723267715353</v>
      </c>
      <c r="D224" s="95">
        <v>55.372999999999998</v>
      </c>
      <c r="E224" s="96">
        <v>84.768000000000029</v>
      </c>
      <c r="F224" s="96">
        <v>157.46899999999999</v>
      </c>
      <c r="G224" s="32">
        <v>-0.64835618439184861</v>
      </c>
      <c r="H224" s="32">
        <v>-0.34677000755001908</v>
      </c>
      <c r="I224" s="97">
        <v>79.601776855573078</v>
      </c>
      <c r="J224" s="31">
        <v>38.298999999999999</v>
      </c>
      <c r="K224" s="31">
        <v>68.854999999999961</v>
      </c>
      <c r="L224" s="31">
        <v>101.41200000000001</v>
      </c>
      <c r="M224" s="32">
        <v>-0.62234252356723074</v>
      </c>
      <c r="N224" s="32">
        <v>-0.44377314646721344</v>
      </c>
      <c r="O224" s="97">
        <v>2255.4054339140575</v>
      </c>
      <c r="P224" s="31">
        <v>2063.1680000000001</v>
      </c>
      <c r="Q224" s="31">
        <v>2307.4049999999997</v>
      </c>
      <c r="R224" s="31">
        <v>2065.3580000000002</v>
      </c>
      <c r="S224" s="32">
        <v>-1.0603488596165889E-3</v>
      </c>
      <c r="T224" s="32">
        <v>-0.10584921156017246</v>
      </c>
      <c r="U224" s="112"/>
      <c r="V224" s="88"/>
      <c r="W224" s="89"/>
      <c r="X224" s="89"/>
      <c r="Y224" s="113">
        <v>3611.9999999999995</v>
      </c>
      <c r="Z224" s="113">
        <v>8469.2759999999998</v>
      </c>
      <c r="AA224" s="113">
        <v>6748.7610000000004</v>
      </c>
      <c r="AB224" s="113">
        <v>1880.92</v>
      </c>
      <c r="AC224" s="113">
        <v>2215.5929999999998</v>
      </c>
      <c r="AD224" s="114">
        <v>741.13699999999994</v>
      </c>
      <c r="AE224" s="114">
        <v>786.54600000000005</v>
      </c>
      <c r="AF224" s="113">
        <v>189.39500000000001</v>
      </c>
      <c r="AG224" s="113">
        <v>143.994</v>
      </c>
      <c r="AH224" s="113">
        <v>223.20599999999999</v>
      </c>
      <c r="AI224" s="113">
        <v>184.542</v>
      </c>
      <c r="AJ224" s="113">
        <v>132.98099999999999</v>
      </c>
      <c r="AK224" s="114">
        <v>247.48099999999999</v>
      </c>
      <c r="AL224" s="114">
        <v>310.98</v>
      </c>
      <c r="AM224" s="113">
        <v>79.807000000000002</v>
      </c>
      <c r="AN224" s="113">
        <v>22.978999999999999</v>
      </c>
      <c r="AO224" s="113">
        <v>97.828999999999994</v>
      </c>
      <c r="AP224" s="113">
        <v>46.866</v>
      </c>
      <c r="AQ224" s="113">
        <v>16.100000000000001</v>
      </c>
      <c r="AR224" s="114">
        <v>335.00099999999998</v>
      </c>
      <c r="AS224" s="114">
        <v>397.01499999999999</v>
      </c>
      <c r="AT224" s="113">
        <v>97.180999999999997</v>
      </c>
      <c r="AU224" s="113">
        <v>105.515</v>
      </c>
      <c r="AV224" s="113">
        <v>108.08199999999999</v>
      </c>
      <c r="AW224" s="113">
        <v>44.927999999999997</v>
      </c>
      <c r="AX224" s="113">
        <v>119.806</v>
      </c>
      <c r="AY224" s="114">
        <v>577.01900000000001</v>
      </c>
      <c r="AZ224" s="114">
        <v>415.67</v>
      </c>
      <c r="BA224" s="113">
        <v>92.680999999999997</v>
      </c>
      <c r="BB224" s="113">
        <v>118.45099999999999</v>
      </c>
      <c r="BC224" s="113">
        <v>139.12899999999999</v>
      </c>
      <c r="BD224" s="113">
        <v>168.49600000000001</v>
      </c>
      <c r="BE224" s="113">
        <v>166.286</v>
      </c>
      <c r="BF224" s="113">
        <v>62.781999999999996</v>
      </c>
      <c r="BG224" s="113">
        <v>39.700000000000003</v>
      </c>
      <c r="BH224" s="113">
        <v>529.47299999999996</v>
      </c>
      <c r="BI224" s="113">
        <v>456.07900000000001</v>
      </c>
      <c r="BJ224" s="113">
        <v>380.09800000000001</v>
      </c>
      <c r="BK224" s="113">
        <v>501.65499999999997</v>
      </c>
      <c r="BL224" s="113">
        <v>2740.4630000000002</v>
      </c>
      <c r="BM224" s="113">
        <v>2438.81</v>
      </c>
      <c r="BN224" s="113">
        <v>2696.7350000000001</v>
      </c>
      <c r="BO224" s="113">
        <v>2864.2710000000002</v>
      </c>
      <c r="BP224" s="113">
        <v>2923.0630000000001</v>
      </c>
      <c r="BQ224" s="113">
        <v>2504.779</v>
      </c>
    </row>
    <row r="225" spans="21:63" x14ac:dyDescent="0.2"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</row>
    <row r="226" spans="21:63" x14ac:dyDescent="0.2"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</row>
    <row r="227" spans="21:63" x14ac:dyDescent="0.2"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</row>
    <row r="228" spans="21:63" x14ac:dyDescent="0.2"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</row>
    <row r="229" spans="21:63" x14ac:dyDescent="0.2"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</row>
    <row r="230" spans="21:63" x14ac:dyDescent="0.2"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</row>
    <row r="231" spans="21:63" x14ac:dyDescent="0.2"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</row>
    <row r="232" spans="21:63" x14ac:dyDescent="0.2"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</row>
    <row r="233" spans="21:63" x14ac:dyDescent="0.2"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</row>
    <row r="234" spans="21:63" x14ac:dyDescent="0.2"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</row>
    <row r="235" spans="21:63" x14ac:dyDescent="0.2"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</row>
    <row r="236" spans="21:63" x14ac:dyDescent="0.2"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</row>
    <row r="237" spans="21:63" x14ac:dyDescent="0.2"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</row>
    <row r="238" spans="21:63" x14ac:dyDescent="0.2"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</row>
    <row r="239" spans="21:63" x14ac:dyDescent="0.2"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</row>
    <row r="240" spans="21:63" x14ac:dyDescent="0.2"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</row>
    <row r="241" spans="21:63" x14ac:dyDescent="0.2"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</row>
    <row r="242" spans="21:63" x14ac:dyDescent="0.2"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</row>
    <row r="243" spans="21:63" x14ac:dyDescent="0.2"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</row>
    <row r="244" spans="21:63" x14ac:dyDescent="0.2"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</row>
    <row r="245" spans="21:63" x14ac:dyDescent="0.2"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</row>
    <row r="246" spans="21:63" x14ac:dyDescent="0.2"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</row>
    <row r="247" spans="21:63" x14ac:dyDescent="0.2"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</row>
    <row r="248" spans="21:63" x14ac:dyDescent="0.2"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</row>
    <row r="249" spans="21:63" x14ac:dyDescent="0.2"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</row>
    <row r="250" spans="21:63" x14ac:dyDescent="0.2"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</row>
    <row r="251" spans="21:63" x14ac:dyDescent="0.2"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</row>
    <row r="252" spans="21:63" x14ac:dyDescent="0.2"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</row>
    <row r="253" spans="21:63" x14ac:dyDescent="0.2"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</row>
    <row r="254" spans="21:63" x14ac:dyDescent="0.2"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</row>
    <row r="255" spans="21:63" x14ac:dyDescent="0.2"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</row>
    <row r="256" spans="21:63" x14ac:dyDescent="0.2"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</row>
    <row r="257" spans="21:63" x14ac:dyDescent="0.2"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</row>
    <row r="258" spans="21:63" x14ac:dyDescent="0.2"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</row>
    <row r="259" spans="21:63" x14ac:dyDescent="0.2"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</row>
    <row r="260" spans="21:63" x14ac:dyDescent="0.2"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</row>
    <row r="261" spans="21:63" x14ac:dyDescent="0.2"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</row>
    <row r="262" spans="21:63" x14ac:dyDescent="0.2"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</row>
    <row r="263" spans="21:63" x14ac:dyDescent="0.2"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</row>
    <row r="264" spans="21:63" x14ac:dyDescent="0.2"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</row>
    <row r="265" spans="21:63" x14ac:dyDescent="0.2"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</row>
    <row r="266" spans="21:63" x14ac:dyDescent="0.2"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</row>
    <row r="267" spans="21:63" x14ac:dyDescent="0.2"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</row>
    <row r="268" spans="21:63" x14ac:dyDescent="0.2"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</row>
    <row r="269" spans="21:63" x14ac:dyDescent="0.2"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</row>
    <row r="270" spans="21:63" x14ac:dyDescent="0.2"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</row>
    <row r="271" spans="21:63" x14ac:dyDescent="0.2"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</row>
    <row r="272" spans="21:63" x14ac:dyDescent="0.2"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</row>
    <row r="273" spans="21:63" x14ac:dyDescent="0.2"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</row>
    <row r="274" spans="21:63" x14ac:dyDescent="0.2"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</row>
    <row r="275" spans="21:63" x14ac:dyDescent="0.2"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</row>
    <row r="276" spans="21:63" x14ac:dyDescent="0.2"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</row>
    <row r="277" spans="21:63" x14ac:dyDescent="0.2"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</row>
    <row r="278" spans="21:63" x14ac:dyDescent="0.2"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</row>
    <row r="279" spans="21:63" x14ac:dyDescent="0.2"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</row>
    <row r="280" spans="21:63" x14ac:dyDescent="0.2"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</row>
    <row r="281" spans="21:63" x14ac:dyDescent="0.2"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</row>
    <row r="282" spans="21:63" x14ac:dyDescent="0.2"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</row>
    <row r="283" spans="21:63" x14ac:dyDescent="0.2"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</row>
    <row r="284" spans="21:63" x14ac:dyDescent="0.2"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</row>
    <row r="285" spans="21:63" x14ac:dyDescent="0.2"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</row>
    <row r="286" spans="21:63" x14ac:dyDescent="0.2"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</row>
    <row r="287" spans="21:63" x14ac:dyDescent="0.2"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</row>
    <row r="288" spans="21:63" x14ac:dyDescent="0.2"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</row>
    <row r="289" spans="21:63" x14ac:dyDescent="0.2"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</row>
    <row r="290" spans="21:63" x14ac:dyDescent="0.2"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</row>
    <row r="291" spans="21:63" x14ac:dyDescent="0.2"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</row>
    <row r="292" spans="21:63" x14ac:dyDescent="0.2"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</row>
    <row r="293" spans="21:63" x14ac:dyDescent="0.2"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</row>
    <row r="294" spans="21:63" x14ac:dyDescent="0.2"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</row>
    <row r="295" spans="21:63" x14ac:dyDescent="0.2"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</row>
    <row r="296" spans="21:63" x14ac:dyDescent="0.2"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</row>
    <row r="297" spans="21:63" x14ac:dyDescent="0.2"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</row>
    <row r="298" spans="21:63" x14ac:dyDescent="0.2"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</row>
    <row r="299" spans="21:63" x14ac:dyDescent="0.2"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</row>
  </sheetData>
  <mergeCells count="4">
    <mergeCell ref="C2:H2"/>
    <mergeCell ref="I2:N2"/>
    <mergeCell ref="O2:T2"/>
    <mergeCell ref="V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3"/>
  <sheetViews>
    <sheetView workbookViewId="0">
      <selection activeCell="A30" sqref="A30"/>
    </sheetView>
  </sheetViews>
  <sheetFormatPr defaultRowHeight="14.25" x14ac:dyDescent="0.2"/>
  <cols>
    <col min="1" max="1" width="7.75" bestFit="1" customWidth="1"/>
    <col min="2" max="2" width="22.75" bestFit="1" customWidth="1"/>
    <col min="3" max="3" width="14.25" bestFit="1" customWidth="1"/>
    <col min="4" max="5" width="7.75" bestFit="1" customWidth="1"/>
    <col min="6" max="6" width="7.375" bestFit="1" customWidth="1"/>
    <col min="7" max="8" width="10.875" bestFit="1" customWidth="1"/>
    <col min="9" max="9" width="7.375" bestFit="1" customWidth="1"/>
    <col min="11" max="11" width="9.875" bestFit="1" customWidth="1"/>
  </cols>
  <sheetData>
    <row r="1" spans="1:11" ht="30.75" thickBot="1" x14ac:dyDescent="0.25">
      <c r="A1" s="1" t="s">
        <v>0</v>
      </c>
      <c r="B1" s="2" t="s">
        <v>1</v>
      </c>
      <c r="C1" s="3" t="s">
        <v>2</v>
      </c>
      <c r="D1" s="4" t="s">
        <v>120</v>
      </c>
      <c r="E1" s="5" t="s">
        <v>122</v>
      </c>
      <c r="F1" s="6" t="s">
        <v>117</v>
      </c>
      <c r="G1" s="7" t="s">
        <v>123</v>
      </c>
      <c r="H1" s="8" t="s">
        <v>3</v>
      </c>
    </row>
    <row r="2" spans="1:11" x14ac:dyDescent="0.2">
      <c r="A2" s="9" t="s">
        <v>63</v>
      </c>
      <c r="B2" s="10" t="s">
        <v>64</v>
      </c>
      <c r="C2" s="11" t="s">
        <v>311</v>
      </c>
      <c r="D2" s="12">
        <v>281.19671299999999</v>
      </c>
      <c r="E2" s="12">
        <v>-83.141887999999994</v>
      </c>
      <c r="F2" s="13">
        <v>357.31076400000001</v>
      </c>
      <c r="G2" s="21">
        <v>-20.111873492021566</v>
      </c>
      <c r="H2" s="22">
        <v>7</v>
      </c>
      <c r="I2" s="85"/>
      <c r="K2" s="94"/>
    </row>
    <row r="3" spans="1:11" x14ac:dyDescent="0.2">
      <c r="A3" s="9" t="s">
        <v>124</v>
      </c>
      <c r="B3" s="10" t="s">
        <v>144</v>
      </c>
      <c r="C3" s="11" t="s">
        <v>311</v>
      </c>
      <c r="D3" s="12">
        <v>95.975999999999999</v>
      </c>
      <c r="E3" s="12">
        <v>35.792999999999999</v>
      </c>
      <c r="F3" s="13">
        <v>237.09299999999999</v>
      </c>
      <c r="G3" s="21">
        <v>58.938980977353268</v>
      </c>
      <c r="H3" s="22">
        <v>11</v>
      </c>
      <c r="K3" s="94"/>
    </row>
    <row r="4" spans="1:11" x14ac:dyDescent="0.2">
      <c r="A4" s="9" t="s">
        <v>137</v>
      </c>
      <c r="B4" s="10" t="s">
        <v>148</v>
      </c>
      <c r="C4" s="11">
        <v>43230.25</v>
      </c>
      <c r="D4" s="12">
        <v>74.756636</v>
      </c>
      <c r="E4" s="12">
        <v>-27.231249999999999</v>
      </c>
      <c r="F4" s="13">
        <v>35.085883000000003</v>
      </c>
      <c r="G4" s="21" t="s">
        <v>9</v>
      </c>
      <c r="H4" s="22" t="s">
        <v>9</v>
      </c>
      <c r="K4" s="94"/>
    </row>
    <row r="5" spans="1:11" x14ac:dyDescent="0.2">
      <c r="A5" s="9" t="s">
        <v>51</v>
      </c>
      <c r="B5" s="10" t="s">
        <v>52</v>
      </c>
      <c r="C5" s="11">
        <v>43230.25</v>
      </c>
      <c r="D5" s="12">
        <v>36.276558999999992</v>
      </c>
      <c r="E5" s="12">
        <v>32.881618000000003</v>
      </c>
      <c r="F5" s="13">
        <v>254.09837899999999</v>
      </c>
      <c r="G5" s="21" t="s">
        <v>9</v>
      </c>
      <c r="H5" s="22" t="s">
        <v>9</v>
      </c>
      <c r="K5" s="94"/>
    </row>
    <row r="6" spans="1:11" x14ac:dyDescent="0.2">
      <c r="A6" s="9" t="s">
        <v>69</v>
      </c>
      <c r="B6" s="10" t="s">
        <v>70</v>
      </c>
      <c r="C6" s="11">
        <v>43230.25</v>
      </c>
      <c r="D6" s="12">
        <v>-25.639599999999998</v>
      </c>
      <c r="E6" s="12">
        <v>5.2806810000000004</v>
      </c>
      <c r="F6" s="13">
        <v>14.495003000000001</v>
      </c>
      <c r="G6" s="21" t="s">
        <v>9</v>
      </c>
      <c r="H6" s="22" t="s">
        <v>9</v>
      </c>
      <c r="K6" s="94"/>
    </row>
    <row r="7" spans="1:11" x14ac:dyDescent="0.2">
      <c r="A7" s="9" t="s">
        <v>138</v>
      </c>
      <c r="B7" s="10" t="s">
        <v>149</v>
      </c>
      <c r="C7" s="11">
        <v>43230.25</v>
      </c>
      <c r="D7" s="12">
        <v>-34.556843999999998</v>
      </c>
      <c r="E7" s="12">
        <v>-4.6451950000000002</v>
      </c>
      <c r="F7" s="13">
        <v>-35.558602999999998</v>
      </c>
      <c r="G7" s="21" t="s">
        <v>9</v>
      </c>
      <c r="H7" s="22" t="s">
        <v>9</v>
      </c>
      <c r="K7" s="94"/>
    </row>
    <row r="8" spans="1:11" x14ac:dyDescent="0.2">
      <c r="A8" s="9" t="s">
        <v>126</v>
      </c>
      <c r="B8" s="10" t="s">
        <v>145</v>
      </c>
      <c r="C8" s="11">
        <v>43230.25</v>
      </c>
      <c r="D8" s="12">
        <v>7.6725800000000106</v>
      </c>
      <c r="E8" s="12">
        <v>0.24892900000000001</v>
      </c>
      <c r="F8" s="13">
        <v>85.361608000000004</v>
      </c>
      <c r="G8" s="21">
        <v>4.8347258463301017</v>
      </c>
      <c r="H8" s="22">
        <v>3</v>
      </c>
      <c r="K8" s="94"/>
    </row>
    <row r="9" spans="1:11" x14ac:dyDescent="0.2">
      <c r="A9" s="9" t="s">
        <v>75</v>
      </c>
      <c r="B9" s="10" t="s">
        <v>76</v>
      </c>
      <c r="C9" s="11">
        <v>43230.25</v>
      </c>
      <c r="D9" s="12">
        <v>-5.4549389999999995</v>
      </c>
      <c r="E9" s="12">
        <v>-1.1837470000000001</v>
      </c>
      <c r="F9" s="13">
        <v>15.256413999999999</v>
      </c>
      <c r="G9" s="21" t="s">
        <v>9</v>
      </c>
      <c r="H9" s="22" t="s">
        <v>9</v>
      </c>
      <c r="K9" s="94"/>
    </row>
    <row r="10" spans="1:11" x14ac:dyDescent="0.2">
      <c r="A10" s="9" t="s">
        <v>73</v>
      </c>
      <c r="B10" s="10" t="s">
        <v>74</v>
      </c>
      <c r="C10" s="11">
        <v>43230.25</v>
      </c>
      <c r="D10" s="12">
        <v>-225.59500000000003</v>
      </c>
      <c r="E10" s="12">
        <v>-80.400000000000006</v>
      </c>
      <c r="F10" s="13">
        <v>-471.54500000000002</v>
      </c>
      <c r="G10" s="21" t="s">
        <v>9</v>
      </c>
      <c r="H10" s="22" t="s">
        <v>9</v>
      </c>
      <c r="K10" s="94"/>
    </row>
    <row r="11" spans="1:11" x14ac:dyDescent="0.2">
      <c r="A11" s="9" t="s">
        <v>134</v>
      </c>
      <c r="B11" s="10" t="s">
        <v>147</v>
      </c>
      <c r="C11" s="11">
        <v>43230.25</v>
      </c>
      <c r="D11" s="12">
        <v>10.291265000000001</v>
      </c>
      <c r="E11" s="12">
        <v>0.13456499999999999</v>
      </c>
      <c r="F11" s="13">
        <v>12.107077</v>
      </c>
      <c r="G11" s="21" t="s">
        <v>9</v>
      </c>
      <c r="H11" s="22" t="s">
        <v>9</v>
      </c>
      <c r="K11" s="94"/>
    </row>
    <row r="12" spans="1:11" x14ac:dyDescent="0.2">
      <c r="A12" s="9" t="s">
        <v>79</v>
      </c>
      <c r="B12" s="10" t="s">
        <v>80</v>
      </c>
      <c r="C12" s="11">
        <v>43230.25</v>
      </c>
      <c r="D12" s="12">
        <v>-170.04683200000002</v>
      </c>
      <c r="E12" s="12">
        <v>-56.794029000000002</v>
      </c>
      <c r="F12" s="13">
        <v>-329.15421800000001</v>
      </c>
      <c r="G12" s="21" t="s">
        <v>9</v>
      </c>
      <c r="H12" s="22" t="s">
        <v>9</v>
      </c>
      <c r="K12" s="94"/>
    </row>
    <row r="13" spans="1:11" x14ac:dyDescent="0.2">
      <c r="A13" s="9" t="s">
        <v>81</v>
      </c>
      <c r="B13" s="10" t="s">
        <v>82</v>
      </c>
      <c r="C13" s="11">
        <v>43230.25</v>
      </c>
      <c r="D13" s="12">
        <v>7.5367320000000007</v>
      </c>
      <c r="E13" s="12">
        <v>-4.3550740000000001</v>
      </c>
      <c r="F13" s="13">
        <v>8.8609290000000005</v>
      </c>
      <c r="G13" s="21" t="s">
        <v>9</v>
      </c>
      <c r="H13" s="22" t="s">
        <v>9</v>
      </c>
      <c r="K13" s="94"/>
    </row>
    <row r="14" spans="1:11" x14ac:dyDescent="0.2">
      <c r="A14" s="9" t="s">
        <v>83</v>
      </c>
      <c r="B14" s="10" t="s">
        <v>84</v>
      </c>
      <c r="C14" s="11">
        <v>43230.25</v>
      </c>
      <c r="D14" s="12">
        <v>36.190000000000005</v>
      </c>
      <c r="E14" s="12">
        <v>29.907</v>
      </c>
      <c r="F14" s="13">
        <v>56.776000000000003</v>
      </c>
      <c r="G14" s="21">
        <v>30</v>
      </c>
      <c r="H14" s="22">
        <v>1</v>
      </c>
      <c r="K14" s="94"/>
    </row>
    <row r="15" spans="1:11" x14ac:dyDescent="0.2">
      <c r="A15" s="9" t="s">
        <v>85</v>
      </c>
      <c r="B15" s="10" t="s">
        <v>86</v>
      </c>
      <c r="C15" s="11">
        <v>43230.25</v>
      </c>
      <c r="D15" s="12">
        <v>23.390332000000001</v>
      </c>
      <c r="E15" s="12">
        <v>10.738394</v>
      </c>
      <c r="F15" s="13">
        <v>33.317912</v>
      </c>
      <c r="G15" s="21">
        <v>19.75</v>
      </c>
      <c r="H15" s="22">
        <v>4</v>
      </c>
      <c r="K15" s="94"/>
    </row>
    <row r="16" spans="1:11" x14ac:dyDescent="0.2">
      <c r="A16" s="9" t="s">
        <v>10</v>
      </c>
      <c r="B16" s="10" t="s">
        <v>11</v>
      </c>
      <c r="C16" s="11">
        <v>43230.25</v>
      </c>
      <c r="D16" s="12">
        <v>715.35899999999992</v>
      </c>
      <c r="E16" s="12">
        <v>1219.1679999999999</v>
      </c>
      <c r="F16" s="13">
        <v>3725.462</v>
      </c>
      <c r="G16" s="21">
        <v>799.93610672921579</v>
      </c>
      <c r="H16" s="22">
        <v>17</v>
      </c>
      <c r="K16" s="94"/>
    </row>
    <row r="17" spans="1:11" x14ac:dyDescent="0.2">
      <c r="A17" s="9" t="s">
        <v>58</v>
      </c>
      <c r="B17" s="10" t="s">
        <v>59</v>
      </c>
      <c r="C17" s="11">
        <v>43230.25</v>
      </c>
      <c r="D17" s="12">
        <v>215.12955799999997</v>
      </c>
      <c r="E17" s="12">
        <v>11.010757</v>
      </c>
      <c r="F17" s="13">
        <v>252.10877099999999</v>
      </c>
      <c r="G17" s="21" t="s">
        <v>9</v>
      </c>
      <c r="H17" s="22" t="s">
        <v>9</v>
      </c>
      <c r="K17" s="94"/>
    </row>
    <row r="18" spans="1:11" x14ac:dyDescent="0.2">
      <c r="A18" s="9" t="s">
        <v>87</v>
      </c>
      <c r="B18" s="10" t="s">
        <v>88</v>
      </c>
      <c r="C18" s="11">
        <v>43230.25</v>
      </c>
      <c r="D18" s="12">
        <v>-17.384993999999999</v>
      </c>
      <c r="E18" s="12">
        <v>-2.770251</v>
      </c>
      <c r="F18" s="13">
        <v>-17.401951</v>
      </c>
      <c r="G18" s="21" t="s">
        <v>9</v>
      </c>
      <c r="H18" s="22" t="s">
        <v>9</v>
      </c>
      <c r="K18" s="94"/>
    </row>
    <row r="19" spans="1:11" x14ac:dyDescent="0.2">
      <c r="A19" s="9" t="s">
        <v>91</v>
      </c>
      <c r="B19" s="10" t="s">
        <v>92</v>
      </c>
      <c r="C19" s="11">
        <v>43230.25</v>
      </c>
      <c r="D19" s="12">
        <v>9.1036099999999962</v>
      </c>
      <c r="E19" s="12">
        <v>2.4921259999999998</v>
      </c>
      <c r="F19" s="13">
        <v>42.745919999999998</v>
      </c>
      <c r="G19" s="21" t="s">
        <v>9</v>
      </c>
      <c r="H19" s="22" t="s">
        <v>9</v>
      </c>
      <c r="K19" s="94"/>
    </row>
    <row r="20" spans="1:11" x14ac:dyDescent="0.2">
      <c r="A20" s="9" t="s">
        <v>89</v>
      </c>
      <c r="B20" s="10" t="s">
        <v>90</v>
      </c>
      <c r="C20" s="11">
        <v>43230.25</v>
      </c>
      <c r="D20" s="12">
        <v>-2.3271009999999999</v>
      </c>
      <c r="E20" s="12">
        <v>-0.29847400000000002</v>
      </c>
      <c r="F20" s="13">
        <v>-2.171748</v>
      </c>
      <c r="G20" s="21" t="s">
        <v>9</v>
      </c>
      <c r="H20" s="22" t="s">
        <v>9</v>
      </c>
      <c r="K20" s="94"/>
    </row>
    <row r="21" spans="1:11" x14ac:dyDescent="0.2">
      <c r="A21" s="9" t="s">
        <v>15</v>
      </c>
      <c r="B21" s="10" t="s">
        <v>16</v>
      </c>
      <c r="C21" s="11">
        <v>43230.25</v>
      </c>
      <c r="D21" s="12">
        <v>1204.5683512838123</v>
      </c>
      <c r="E21" s="12">
        <v>1642.4302178851126</v>
      </c>
      <c r="F21" s="13">
        <v>5307.5276175740955</v>
      </c>
      <c r="G21" s="21">
        <v>1426.011030036301</v>
      </c>
      <c r="H21" s="22">
        <v>16</v>
      </c>
      <c r="K21" s="94"/>
    </row>
    <row r="22" spans="1:11" x14ac:dyDescent="0.2">
      <c r="A22" s="9" t="s">
        <v>96</v>
      </c>
      <c r="B22" s="10" t="s">
        <v>97</v>
      </c>
      <c r="C22" s="11">
        <v>43230.25</v>
      </c>
      <c r="D22" s="12">
        <v>310.61347599999999</v>
      </c>
      <c r="E22" s="12">
        <v>-29.538689000000002</v>
      </c>
      <c r="F22" s="13">
        <v>312.14365800000002</v>
      </c>
      <c r="G22" s="21" t="s">
        <v>9</v>
      </c>
      <c r="H22" s="22" t="s">
        <v>9</v>
      </c>
      <c r="K22" s="94"/>
    </row>
    <row r="23" spans="1:11" x14ac:dyDescent="0.2">
      <c r="A23" s="9" t="s">
        <v>99</v>
      </c>
      <c r="B23" s="10" t="s">
        <v>100</v>
      </c>
      <c r="C23" s="11">
        <v>43230.25</v>
      </c>
      <c r="D23" s="12">
        <v>118.18670299999999</v>
      </c>
      <c r="E23" s="12">
        <v>-13.288729</v>
      </c>
      <c r="F23" s="13">
        <v>99.745058</v>
      </c>
      <c r="G23" s="21">
        <v>-37</v>
      </c>
      <c r="H23" s="22">
        <v>1</v>
      </c>
      <c r="K23" s="94"/>
    </row>
    <row r="24" spans="1:11" x14ac:dyDescent="0.2">
      <c r="A24" s="9" t="s">
        <v>102</v>
      </c>
      <c r="B24" s="10" t="s">
        <v>103</v>
      </c>
      <c r="C24" s="11">
        <v>43230.25</v>
      </c>
      <c r="D24" s="12">
        <v>8.0555180000000064</v>
      </c>
      <c r="E24" s="12">
        <v>-203.24068</v>
      </c>
      <c r="F24" s="13">
        <v>502.247817</v>
      </c>
      <c r="G24" s="21">
        <v>-144.10244649699237</v>
      </c>
      <c r="H24" s="22">
        <v>13</v>
      </c>
      <c r="K24" s="94"/>
    </row>
    <row r="25" spans="1:11" x14ac:dyDescent="0.2">
      <c r="A25" s="9" t="s">
        <v>34</v>
      </c>
      <c r="B25" s="10" t="s">
        <v>35</v>
      </c>
      <c r="C25" s="11">
        <v>43230.25</v>
      </c>
      <c r="D25" s="12">
        <v>53.449000000000012</v>
      </c>
      <c r="E25" s="12">
        <v>78.012</v>
      </c>
      <c r="F25" s="13">
        <v>203.566</v>
      </c>
      <c r="G25" s="21" t="s">
        <v>9</v>
      </c>
      <c r="H25" s="22" t="s">
        <v>9</v>
      </c>
      <c r="K25" s="94"/>
    </row>
    <row r="26" spans="1:11" x14ac:dyDescent="0.2">
      <c r="A26" s="9" t="s">
        <v>141</v>
      </c>
      <c r="B26" s="10" t="s">
        <v>150</v>
      </c>
      <c r="C26" s="11">
        <v>43230.25</v>
      </c>
      <c r="D26" s="12">
        <v>56.971750999999983</v>
      </c>
      <c r="E26" s="12">
        <v>105.786969</v>
      </c>
      <c r="F26" s="13">
        <v>301.09848799999997</v>
      </c>
      <c r="G26" s="21">
        <v>110.33333333333333</v>
      </c>
      <c r="H26" s="22">
        <v>3</v>
      </c>
      <c r="K26" s="94"/>
    </row>
    <row r="27" spans="1:11" x14ac:dyDescent="0.2">
      <c r="A27" s="9" t="s">
        <v>48</v>
      </c>
      <c r="B27" s="10" t="s">
        <v>49</v>
      </c>
      <c r="C27" s="11">
        <v>43230.25</v>
      </c>
      <c r="D27" s="12">
        <v>38.576000000000008</v>
      </c>
      <c r="E27" s="12">
        <v>25.173999999999999</v>
      </c>
      <c r="F27" s="13">
        <v>114.89</v>
      </c>
      <c r="G27" s="21" t="s">
        <v>9</v>
      </c>
      <c r="H27" s="22" t="s">
        <v>9</v>
      </c>
      <c r="K27" s="94"/>
    </row>
    <row r="28" spans="1:11" x14ac:dyDescent="0.2">
      <c r="A28" s="9" t="s">
        <v>61</v>
      </c>
      <c r="B28" s="10" t="s">
        <v>62</v>
      </c>
      <c r="C28" s="11">
        <v>43230.25</v>
      </c>
      <c r="D28" s="12">
        <v>-52.578979000000004</v>
      </c>
      <c r="E28" s="12">
        <v>-47.085639</v>
      </c>
      <c r="F28" s="13">
        <v>-86.738737</v>
      </c>
      <c r="G28" s="21" t="s">
        <v>9</v>
      </c>
      <c r="H28" s="22" t="s">
        <v>9</v>
      </c>
      <c r="K28" s="94"/>
    </row>
    <row r="29" spans="1:11" x14ac:dyDescent="0.2">
      <c r="A29" s="9" t="s">
        <v>109</v>
      </c>
      <c r="B29" s="10" t="s">
        <v>110</v>
      </c>
      <c r="C29" s="11">
        <v>43230.25</v>
      </c>
      <c r="D29" s="12">
        <v>-5.9757270000000009</v>
      </c>
      <c r="E29" s="12">
        <v>-9.9748450000000002</v>
      </c>
      <c r="F29" s="13">
        <v>-13.083016000000001</v>
      </c>
      <c r="G29" s="21" t="s">
        <v>146</v>
      </c>
      <c r="H29" s="22">
        <v>1</v>
      </c>
      <c r="K29" s="94"/>
    </row>
    <row r="30" spans="1:11" x14ac:dyDescent="0.2">
      <c r="A30" s="9" t="s">
        <v>107</v>
      </c>
      <c r="B30" s="10" t="s">
        <v>108</v>
      </c>
      <c r="C30" s="11">
        <v>43230.25</v>
      </c>
      <c r="D30" s="12">
        <v>41.328286000000006</v>
      </c>
      <c r="E30" s="12">
        <v>-2.0791110000000002</v>
      </c>
      <c r="F30" s="13">
        <v>65.513737000000006</v>
      </c>
      <c r="G30" s="21" t="s">
        <v>9</v>
      </c>
      <c r="H30" s="22" t="s">
        <v>9</v>
      </c>
      <c r="K30" s="94"/>
    </row>
    <row r="31" spans="1:11" x14ac:dyDescent="0.2">
      <c r="A31" s="9" t="s">
        <v>38</v>
      </c>
      <c r="B31" s="10" t="s">
        <v>39</v>
      </c>
      <c r="C31" s="11">
        <v>43237</v>
      </c>
      <c r="D31" s="12">
        <v>901.29899999999998</v>
      </c>
      <c r="E31" s="12">
        <v>1224.752</v>
      </c>
      <c r="F31" s="13">
        <v>3723.3829999999998</v>
      </c>
      <c r="G31" s="21">
        <v>933.02593642818704</v>
      </c>
      <c r="H31" s="22">
        <v>16</v>
      </c>
      <c r="K31" s="94"/>
    </row>
    <row r="32" spans="1:11" x14ac:dyDescent="0.2">
      <c r="A32" s="9" t="s">
        <v>113</v>
      </c>
      <c r="B32" s="10" t="s">
        <v>114</v>
      </c>
      <c r="C32" s="11">
        <v>43230.25</v>
      </c>
      <c r="D32" s="12">
        <v>17.769945</v>
      </c>
      <c r="E32" s="12">
        <v>6.6561180000000002</v>
      </c>
      <c r="F32" s="13">
        <v>69.349998999999997</v>
      </c>
      <c r="G32" s="21">
        <v>9.75</v>
      </c>
      <c r="H32" s="22">
        <v>4</v>
      </c>
      <c r="K32" s="94"/>
    </row>
    <row r="33" spans="1:11" ht="15" thickBot="1" x14ac:dyDescent="0.25">
      <c r="A33" s="14" t="s">
        <v>115</v>
      </c>
      <c r="B33" s="15" t="s">
        <v>116</v>
      </c>
      <c r="C33" s="16">
        <v>43230.25</v>
      </c>
      <c r="D33" s="17">
        <v>23.169999999999998</v>
      </c>
      <c r="E33" s="17">
        <v>-72.040000000000006</v>
      </c>
      <c r="F33" s="18">
        <v>51.924999999999997</v>
      </c>
      <c r="G33" s="23">
        <v>29.666666666666668</v>
      </c>
      <c r="H33" s="24">
        <v>6</v>
      </c>
      <c r="K33" s="94"/>
    </row>
  </sheetData>
  <autoFilter ref="A1:H1">
    <sortState ref="A2:H35">
      <sortCondition ref="A1"/>
    </sortState>
  </autoFilter>
  <sortState ref="A2:H62">
    <sortCondition ref="C2:C62"/>
    <sortCondition ref="A2:A6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50"/>
  <sheetViews>
    <sheetView tabSelected="1" topLeftCell="A3" workbookViewId="0">
      <selection activeCell="Q7" sqref="Q7"/>
    </sheetView>
  </sheetViews>
  <sheetFormatPr defaultRowHeight="14.25" x14ac:dyDescent="0.2"/>
  <cols>
    <col min="1" max="3" width="9" style="25"/>
    <col min="4" max="4" width="14.75" style="25" customWidth="1"/>
    <col min="5" max="6" width="7.875" style="25" customWidth="1"/>
    <col min="7" max="7" width="7.75" style="25" customWidth="1"/>
    <col min="8" max="8" width="9" style="25" customWidth="1"/>
    <col min="9" max="12" width="7.25" style="25" customWidth="1"/>
    <col min="13" max="13" width="8.75" style="25" customWidth="1"/>
    <col min="14" max="14" width="8" style="25" customWidth="1"/>
    <col min="15" max="16384" width="9" style="25"/>
  </cols>
  <sheetData>
    <row r="1" spans="1:15" hidden="1" x14ac:dyDescent="0.2">
      <c r="B1" s="34"/>
      <c r="C1" s="35"/>
      <c r="D1" s="35"/>
      <c r="E1" s="35"/>
      <c r="F1" s="35"/>
      <c r="G1" s="36" t="s">
        <v>191</v>
      </c>
      <c r="H1" s="37">
        <f t="shared" ref="H1:L2" si="0">+H10</f>
        <v>517.25800000000004</v>
      </c>
      <c r="I1" s="37">
        <f t="shared" si="0"/>
        <v>428.71600000000012</v>
      </c>
      <c r="J1" s="37">
        <f t="shared" si="0"/>
        <v>542.15800000000002</v>
      </c>
      <c r="K1" s="37">
        <f t="shared" si="0"/>
        <v>489.84399999999999</v>
      </c>
      <c r="L1" s="37">
        <f t="shared" si="0"/>
        <v>459.21300000000002</v>
      </c>
      <c r="M1" s="37">
        <f>VLOOKUP($D$5,'BIST-TÜM Tablo'!A4:BR305,49,FALSE)</f>
        <v>489.84399999999999</v>
      </c>
      <c r="N1" s="37">
        <f>VLOOKUP($D$5,'BIST-TÜM Tablo'!A4:BR305,48,FALSE)</f>
        <v>396.96699999999998</v>
      </c>
      <c r="O1" s="37">
        <f>VLOOKUP($D$5,'BIST-TÜM Tablo'!A4:BR305,47,FALSE)</f>
        <v>444.88499999999999</v>
      </c>
    </row>
    <row r="2" spans="1:15" ht="15" hidden="1" x14ac:dyDescent="0.25">
      <c r="A2" s="38"/>
      <c r="B2" s="34"/>
      <c r="C2" s="39"/>
      <c r="D2" s="39"/>
      <c r="E2" s="39"/>
      <c r="F2" s="39"/>
      <c r="G2" s="40" t="s">
        <v>192</v>
      </c>
      <c r="H2" s="37">
        <f t="shared" si="0"/>
        <v>176.852</v>
      </c>
      <c r="I2" s="37">
        <f t="shared" si="0"/>
        <v>89.883999999999901</v>
      </c>
      <c r="J2" s="37">
        <f t="shared" si="0"/>
        <v>256.23</v>
      </c>
      <c r="K2" s="37">
        <f t="shared" si="0"/>
        <v>256.58100000000002</v>
      </c>
      <c r="L2" s="37">
        <f t="shared" si="0"/>
        <v>240.739</v>
      </c>
      <c r="M2" s="37">
        <f>VLOOKUP($D$5,'BIST-TÜM Tablo'!A4:BR305,56,FALSE)</f>
        <v>256.58100000000002</v>
      </c>
      <c r="N2" s="37">
        <f>VLOOKUP($D$5,'BIST-TÜM Tablo'!A4:BR305,55,FALSE)</f>
        <v>229.381</v>
      </c>
      <c r="O2" s="37">
        <f>VLOOKUP($D$5,'BIST-TÜM Tablo'!A4:BR305,54,FALSE)</f>
        <v>262.82100000000003</v>
      </c>
    </row>
    <row r="3" spans="1:15" x14ac:dyDescent="0.2">
      <c r="A3" s="41"/>
      <c r="B3" s="34"/>
      <c r="C3" s="39"/>
      <c r="D3" s="39"/>
      <c r="E3" s="39"/>
      <c r="F3" s="39"/>
      <c r="G3" s="39"/>
    </row>
    <row r="4" spans="1:15" x14ac:dyDescent="0.2">
      <c r="A4" s="41"/>
      <c r="B4" s="34"/>
      <c r="C4" s="35"/>
      <c r="D4" s="35"/>
      <c r="E4" s="35"/>
      <c r="F4" s="35"/>
      <c r="G4" s="35"/>
    </row>
    <row r="5" spans="1:15" ht="18" x14ac:dyDescent="0.25">
      <c r="A5" s="41"/>
      <c r="B5" s="34"/>
      <c r="C5" s="35"/>
      <c r="D5" s="42" t="s">
        <v>5</v>
      </c>
      <c r="E5" s="43"/>
      <c r="F5" s="43"/>
      <c r="G5" s="43"/>
      <c r="H5" s="43"/>
      <c r="I5" s="43"/>
      <c r="J5" s="44" t="s">
        <v>193</v>
      </c>
      <c r="K5" s="45">
        <f>VLOOKUP($D$5,'BIST-TÜM Tablo'!A4:BR305,26,FALSE)</f>
        <v>20840.613000000001</v>
      </c>
      <c r="L5" s="46"/>
      <c r="M5" s="44" t="s">
        <v>194</v>
      </c>
      <c r="N5" s="47">
        <f>+K5+H16</f>
        <v>26480.464</v>
      </c>
      <c r="O5" s="48"/>
    </row>
    <row r="6" spans="1:15" x14ac:dyDescent="0.2">
      <c r="A6" s="49"/>
      <c r="B6" s="49"/>
      <c r="C6" s="49"/>
      <c r="D6" s="50" t="s">
        <v>195</v>
      </c>
      <c r="E6" s="51" t="s">
        <v>117</v>
      </c>
      <c r="F6" s="51" t="s">
        <v>179</v>
      </c>
      <c r="G6" s="51" t="s">
        <v>196</v>
      </c>
      <c r="H6" s="52" t="s">
        <v>174</v>
      </c>
      <c r="I6" s="52" t="s">
        <v>175</v>
      </c>
      <c r="J6" s="51" t="s">
        <v>197</v>
      </c>
      <c r="K6" s="51" t="s">
        <v>198</v>
      </c>
      <c r="L6" s="52" t="s">
        <v>176</v>
      </c>
      <c r="M6" s="51" t="s">
        <v>199</v>
      </c>
      <c r="N6" s="51" t="s">
        <v>200</v>
      </c>
      <c r="O6" s="49"/>
    </row>
    <row r="7" spans="1:15" x14ac:dyDescent="0.2">
      <c r="A7" s="49"/>
      <c r="B7" s="49"/>
      <c r="C7" s="49"/>
      <c r="D7" s="53" t="s">
        <v>201</v>
      </c>
      <c r="E7" s="54">
        <f>VLOOKUP(D5,'BIST-TÜM Tablo'!A4:BR305,26,FALSE)</f>
        <v>20840.613000000001</v>
      </c>
      <c r="F7" s="54">
        <f>VLOOKUP($D$5,'BIST-TÜM Tablo'!A4:BR305,27,FALSE)</f>
        <v>16096.172</v>
      </c>
      <c r="G7" s="55">
        <f>IFERROR(IF(E7*F7&lt;0,"-",(E7/F7-1)*SIGN(F7)),"-")</f>
        <v>0.29475585872218568</v>
      </c>
      <c r="H7" s="54">
        <f>VLOOKUP($D$5,'BIST-TÜM Tablo'!A4:BR305,4,FALSE)</f>
        <v>5282.2179999999998</v>
      </c>
      <c r="I7" s="54">
        <f>VLOOKUP($D$5,'BIST-TÜM Tablo'!A4:BR305,5,FALSE)</f>
        <v>5705.6720000000005</v>
      </c>
      <c r="J7" s="54">
        <f>VLOOKUP($D$5,'BIST-TÜM Tablo'!A4:BR305,29,FALSE)</f>
        <v>5439.61</v>
      </c>
      <c r="K7" s="54">
        <f>VLOOKUP($D$5,'BIST-TÜM Tablo'!A4:BR305,28,FALSE)</f>
        <v>5061.0770000000002</v>
      </c>
      <c r="L7" s="54">
        <f>VLOOKUP($D$5,'BIST-TÜM Tablo'!A4:BR305,6,FALSE)</f>
        <v>4634.2539999999999</v>
      </c>
      <c r="M7" s="55">
        <f>IFERROR(IF(H7*I7&lt;0,"-",(H7/I7-1)*SIGN(I7)),"-")</f>
        <v>-7.4216323686324914E-2</v>
      </c>
      <c r="N7" s="55">
        <f>IFERROR(IF(H7*L7&lt;0,"-",(H7/L7-1)*SIGN(L7)),"-")</f>
        <v>0.13982056227388484</v>
      </c>
      <c r="O7" s="49"/>
    </row>
    <row r="8" spans="1:15" x14ac:dyDescent="0.2">
      <c r="A8" s="49"/>
      <c r="B8" s="49"/>
      <c r="C8" s="49"/>
      <c r="D8" s="56" t="s">
        <v>202</v>
      </c>
      <c r="E8" s="57">
        <f>VLOOKUP($D$5,'BIST-TÜM Tablo'!A4:BR305,30,FALSE)</f>
        <v>6506.1989999999996</v>
      </c>
      <c r="F8" s="57">
        <f>VLOOKUP($D$5,'BIST-TÜM Tablo'!A4:BR305,31,FALSE)</f>
        <v>5339.56</v>
      </c>
      <c r="G8" s="58">
        <f>IFERROR(IF(E8*F8&lt;0,"-",(E8/F8-1)*SIGN(F8)),"-")</f>
        <v>0.21848972574519232</v>
      </c>
      <c r="H8" s="57">
        <f>VLOOKUP($D$5,'BIST-TÜM Tablo'!A4:BR305,36,FALSE)</f>
        <v>1650.672</v>
      </c>
      <c r="I8" s="57">
        <f>VLOOKUP($D$5,'BIST-TÜM Tablo'!A4:BR305,35,FALSE)</f>
        <v>1749.261</v>
      </c>
      <c r="J8" s="57">
        <f>VLOOKUP($D$5,'BIST-TÜM Tablo'!A4:BR305,34,FALSE)</f>
        <v>1724.623</v>
      </c>
      <c r="K8" s="57">
        <f>VLOOKUP($D$5,'BIST-TÜM Tablo'!A4:BR305,33,FALSE)</f>
        <v>1554.393</v>
      </c>
      <c r="L8" s="57">
        <f>VLOOKUP($D$5,'BIST-TÜM Tablo'!A4:BR305,32,FALSE)</f>
        <v>1477.922</v>
      </c>
      <c r="M8" s="58">
        <f>IFERROR(IF(H8*I8&lt;0,"-",(H8/I8-1)*SIGN(I8)),"-")</f>
        <v>-5.6360371608353388E-2</v>
      </c>
      <c r="N8" s="58">
        <f>IFERROR(IF(H8*L8&lt;0,"-",(H8/L8-1)*SIGN(L8)),"-")</f>
        <v>0.11688708876381848</v>
      </c>
      <c r="O8" s="49"/>
    </row>
    <row r="9" spans="1:15" x14ac:dyDescent="0.2">
      <c r="A9" s="49"/>
      <c r="B9" s="49"/>
      <c r="C9" s="49"/>
      <c r="D9" s="53" t="s">
        <v>203</v>
      </c>
      <c r="E9" s="54">
        <f>VLOOKUP($D$5,'BIST-TÜM Tablo'!A4:BR305,37,FALSE)</f>
        <v>1371.7439999999999</v>
      </c>
      <c r="F9" s="54">
        <f>VLOOKUP($D$5,'BIST-TÜM Tablo'!A4:BR305,38,FALSE)</f>
        <v>1197.777</v>
      </c>
      <c r="G9" s="55">
        <f>IFERROR(IF(E9*F9&lt;0,"-",(E9/F9-1)*SIGN(F9)),"-")</f>
        <v>0.14524155998988109</v>
      </c>
      <c r="H9" s="54">
        <f>VLOOKUP($D$5,'BIST-TÜM Tablo'!A4:BR305,43,FALSE)</f>
        <v>367.68299999999999</v>
      </c>
      <c r="I9" s="54">
        <f>VLOOKUP($D$5,'BIST-TÜM Tablo'!A4:BR305,42,FALSE)</f>
        <v>284.34300000000002</v>
      </c>
      <c r="J9" s="54">
        <f>VLOOKUP($D$5,'BIST-TÜM Tablo'!A4:BR305,41,FALSE)</f>
        <v>405.00099999999998</v>
      </c>
      <c r="K9" s="54">
        <f>VLOOKUP($D$5,'BIST-TÜM Tablo'!A4:BR305,40,FALSE)</f>
        <v>354.90100000000001</v>
      </c>
      <c r="L9" s="54">
        <f>VLOOKUP($D$5,'BIST-TÜM Tablo'!A4:BR305,39,FALSE)</f>
        <v>327.49900000000002</v>
      </c>
      <c r="M9" s="55">
        <f>IFERROR(IF(H9*I9&lt;0,"-",(H9/I9-1)*SIGN(I9)),"-")</f>
        <v>0.29309671769658463</v>
      </c>
      <c r="N9" s="55">
        <f>IFERROR(IF(H9*L9&lt;0,"-",(H9/L9-1)*SIGN(L9)),"-")</f>
        <v>0.12269961129652285</v>
      </c>
      <c r="O9" s="49"/>
    </row>
    <row r="10" spans="1:15" x14ac:dyDescent="0.2">
      <c r="A10" s="49"/>
      <c r="B10" s="49"/>
      <c r="C10" s="49"/>
      <c r="D10" s="56" t="s">
        <v>191</v>
      </c>
      <c r="E10" s="57">
        <f>VLOOKUP($D$5,'BIST-TÜM Tablo'!A4:BR305,44,FALSE)</f>
        <v>1919.931</v>
      </c>
      <c r="F10" s="57">
        <f>VLOOKUP($D$5,'BIST-TÜM Tablo'!A4:BR305,45,FALSE)</f>
        <v>1636.4590000000001</v>
      </c>
      <c r="G10" s="58">
        <f>IFERROR(IF(E10*F10&lt;0,"-",(E10/F10-1)*SIGN(F10)),"-")</f>
        <v>0.17322279384940287</v>
      </c>
      <c r="H10" s="57">
        <f>VLOOKUP($D$5,'BIST-TÜM Tablo'!A4:BR305,10,FALSE)</f>
        <v>517.25800000000004</v>
      </c>
      <c r="I10" s="57">
        <f>VLOOKUP($D$5,'BIST-TÜM Tablo'!A4:BR305,11,FALSE)</f>
        <v>428.71600000000012</v>
      </c>
      <c r="J10" s="57">
        <f>VLOOKUP($D$5,'BIST-TÜM Tablo'!A4:BR305,50,FALSE)</f>
        <v>542.15800000000002</v>
      </c>
      <c r="K10" s="57">
        <f>VLOOKUP($D$5,'BIST-TÜM Tablo'!A4:BR305,49,FALSE)</f>
        <v>489.84399999999999</v>
      </c>
      <c r="L10" s="57">
        <f>VLOOKUP($D$5,'BIST-TÜM Tablo'!A4:BR305,12,FALSE)</f>
        <v>459.21300000000002</v>
      </c>
      <c r="M10" s="58">
        <f>IFERROR(IF(H10*I10&lt;0,"-",(H10/I10-1)*SIGN(I10)),"-")</f>
        <v>0.20652833110963886</v>
      </c>
      <c r="N10" s="58">
        <f>IFERROR(IF(H10*L10&lt;0,"-",(H10/L10-1)*SIGN(L10)),"-")</f>
        <v>0.12640103829813176</v>
      </c>
      <c r="O10" s="49"/>
    </row>
    <row r="11" spans="1:15" x14ac:dyDescent="0.2">
      <c r="A11" s="49"/>
      <c r="B11" s="49"/>
      <c r="C11" s="49"/>
      <c r="D11" s="59" t="s">
        <v>204</v>
      </c>
      <c r="E11" s="60">
        <f>VLOOKUP($D$5,'BIST-TÜM Tablo'!A4:BR305,51,FALSE)</f>
        <v>842.94899999999996</v>
      </c>
      <c r="F11" s="60">
        <f>VLOOKUP($D$5,'BIST-TÜM Tablo'!A4:BR305,52,FALSE)</f>
        <v>1299.912</v>
      </c>
      <c r="G11" s="61">
        <f t="shared" ref="G11" si="1">IFERROR(IF(E11*F11&lt;0,"-",(E11/F11-1)*SIGN(F11)),"-")</f>
        <v>-0.35153379613389224</v>
      </c>
      <c r="H11" s="60">
        <f>VLOOKUP($D$5,'BIST-TÜM Tablo'!A4:BR305,16,FALSE)</f>
        <v>176.852</v>
      </c>
      <c r="I11" s="60">
        <f>VLOOKUP($D$5,'BIST-TÜM Tablo'!A4:BR305,17,FALSE)</f>
        <v>89.883999999999901</v>
      </c>
      <c r="J11" s="60">
        <f>VLOOKUP($D$5,'BIST-TÜM Tablo'!A4:BR305,57,FALSE)</f>
        <v>256.23</v>
      </c>
      <c r="K11" s="60">
        <f>VLOOKUP($D$5,'BIST-TÜM Tablo'!A4:BR305,56,FALSE)</f>
        <v>256.58100000000002</v>
      </c>
      <c r="L11" s="60">
        <f>VLOOKUP($D$5,'BIST-TÜM Tablo'!A4:BR305,18,FALSE)</f>
        <v>240.739</v>
      </c>
      <c r="M11" s="61">
        <f>IFERROR(IF(H11*I11&lt;0,"-",(H11/I11-1)*SIGN(I11)),"-")</f>
        <v>0.96755818610653943</v>
      </c>
      <c r="N11" s="61">
        <f>IFERROR(IF(H11*L11&lt;0,"-",(H11/L11-1)*SIGN(L11)),"-")</f>
        <v>-0.26537868812282184</v>
      </c>
      <c r="O11" s="49"/>
    </row>
    <row r="12" spans="1:15" x14ac:dyDescent="0.2">
      <c r="A12" s="49"/>
      <c r="B12" s="49"/>
      <c r="C12" s="49"/>
      <c r="D12" s="56" t="s">
        <v>205</v>
      </c>
      <c r="E12" s="58">
        <f>IFERROR(E8/E7,"-")</f>
        <v>0.31218846585750615</v>
      </c>
      <c r="F12" s="58">
        <f>IFERROR(F8/F7,"-")</f>
        <v>0.3317285625426965</v>
      </c>
      <c r="G12" s="62" t="str">
        <f>IFERROR(IF(((E12*F12*F12)+(E12*F12*F12))&lt;0,"-",(ROUND((E12-F12)*10000,0)&amp;" bps")),"-")</f>
        <v>-195 bps</v>
      </c>
      <c r="H12" s="58">
        <f>IFERROR(H8/H7,"-")</f>
        <v>0.31249600073302541</v>
      </c>
      <c r="I12" s="58">
        <f t="shared" ref="I12:L12" si="2">IFERROR(I8/I7,"-")</f>
        <v>0.30658281793976239</v>
      </c>
      <c r="J12" s="58">
        <f t="shared" si="2"/>
        <v>0.31704901638168914</v>
      </c>
      <c r="K12" s="58">
        <f t="shared" si="2"/>
        <v>0.307126921799451</v>
      </c>
      <c r="L12" s="58">
        <f t="shared" si="2"/>
        <v>0.31891260168303248</v>
      </c>
      <c r="M12" s="62" t="str">
        <f>IFERROR(IF(((H12*I12*I12)+(H12*I12*I12))&lt;0,"-",(ROUND((H12-I12)*10000,0)&amp;" bps")),"-")</f>
        <v>59 bps</v>
      </c>
      <c r="N12" s="62" t="str">
        <f>IFERROR(IF(((H12*L12*L12)+(H12*L12*L12))&lt;0,"-",(ROUND((H12-L12)*10000,0)&amp;" bps")),"-")</f>
        <v>-64 bps</v>
      </c>
      <c r="O12" s="49"/>
    </row>
    <row r="13" spans="1:15" x14ac:dyDescent="0.2">
      <c r="A13" s="49"/>
      <c r="B13" s="49"/>
      <c r="C13" s="49"/>
      <c r="D13" s="63" t="s">
        <v>206</v>
      </c>
      <c r="E13" s="55">
        <f>IFERROR(E9/E7,"-")</f>
        <v>6.5820712663298336E-2</v>
      </c>
      <c r="F13" s="55">
        <f>IFERROR(F9/F7,"-")</f>
        <v>7.4413779872630592E-2</v>
      </c>
      <c r="G13" s="64" t="str">
        <f t="shared" ref="G13:G15" si="3">IFERROR(IF(((E13*F13*F13)+(E13*F13*F13))&lt;0,"-",(ROUND((E13-F13)*10000,0)&amp;" bps")),"-")</f>
        <v>-86 bps</v>
      </c>
      <c r="H13" s="55">
        <f>IFERROR(H9/H7,"-")</f>
        <v>6.9607691314519771E-2</v>
      </c>
      <c r="I13" s="55">
        <f t="shared" ref="I13:L13" si="4">IFERROR(I9/I7,"-")</f>
        <v>4.9835146499833852E-2</v>
      </c>
      <c r="J13" s="55">
        <f t="shared" si="4"/>
        <v>7.445405093379856E-2</v>
      </c>
      <c r="K13" s="55">
        <f t="shared" si="4"/>
        <v>7.0123612029613452E-2</v>
      </c>
      <c r="L13" s="55">
        <f t="shared" si="4"/>
        <v>7.0669195085120498E-2</v>
      </c>
      <c r="M13" s="64" t="str">
        <f>IFERROR(IF(((H13*I13*I13)+(H13*I13*I13))&lt;0,"-",(ROUND((H13-I13)*10000,0)&amp;" bps")),"-")</f>
        <v>198 bps</v>
      </c>
      <c r="N13" s="64" t="str">
        <f>IFERROR(IF(((H13*L13*L13)+(H13*L13*L13))&lt;0,"-",(ROUND((H13-L13)*10000,0)&amp;" bps")),"-")</f>
        <v>-11 bps</v>
      </c>
      <c r="O13" s="49"/>
    </row>
    <row r="14" spans="1:15" x14ac:dyDescent="0.2">
      <c r="A14" s="49"/>
      <c r="B14" s="49"/>
      <c r="C14" s="49"/>
      <c r="D14" s="56" t="s">
        <v>207</v>
      </c>
      <c r="E14" s="58">
        <f>IFERROR(E10/E7,"-")</f>
        <v>9.2124497489589188E-2</v>
      </c>
      <c r="F14" s="58">
        <f>IFERROR(F10/F7,"-")</f>
        <v>0.10166758903918273</v>
      </c>
      <c r="G14" s="62" t="str">
        <f t="shared" si="3"/>
        <v>-95 bps</v>
      </c>
      <c r="H14" s="58">
        <f>IFERROR(H10/H7,"-")</f>
        <v>9.7924394638767287E-2</v>
      </c>
      <c r="I14" s="58">
        <f t="shared" ref="I14:L14" si="5">IFERROR(I10/I7,"-")</f>
        <v>7.5138563871179426E-2</v>
      </c>
      <c r="J14" s="58">
        <f t="shared" si="5"/>
        <v>9.9668542413886299E-2</v>
      </c>
      <c r="K14" s="58">
        <f t="shared" si="5"/>
        <v>9.6786514016680633E-2</v>
      </c>
      <c r="L14" s="58">
        <f t="shared" si="5"/>
        <v>9.9091029537871689E-2</v>
      </c>
      <c r="M14" s="62" t="str">
        <f>IFERROR(IF(((H14*I14*I14)+(H14*I14*I14))&lt;0,"-",(ROUND((H14-I14)*10000,0)&amp;" bps")),"-")</f>
        <v>228 bps</v>
      </c>
      <c r="N14" s="62" t="str">
        <f>IFERROR(IF(((H14*L14*L14)+(H14*L14*L14))&lt;0,"-",(ROUND((H14-L14)*10000,0)&amp;" bps")),"-")</f>
        <v>-12 bps</v>
      </c>
      <c r="O14" s="49"/>
    </row>
    <row r="15" spans="1:15" x14ac:dyDescent="0.2">
      <c r="A15" s="49"/>
      <c r="B15" s="49"/>
      <c r="C15" s="49"/>
      <c r="D15" s="65" t="s">
        <v>208</v>
      </c>
      <c r="E15" s="61">
        <f>IFERROR(E11/E7,"-")</f>
        <v>4.0447418701167762E-2</v>
      </c>
      <c r="F15" s="61">
        <f>IFERROR(F11/F7,"-")</f>
        <v>8.0759077375664221E-2</v>
      </c>
      <c r="G15" s="66" t="str">
        <f t="shared" si="3"/>
        <v>-403 bps</v>
      </c>
      <c r="H15" s="61">
        <f>IFERROR(H11/H7,"-")</f>
        <v>3.348063256760702E-2</v>
      </c>
      <c r="I15" s="61">
        <f t="shared" ref="I15:L15" si="6">IFERROR(I11/I7,"-")</f>
        <v>1.5753446745624334E-2</v>
      </c>
      <c r="J15" s="61">
        <f t="shared" si="6"/>
        <v>4.7104479916758743E-2</v>
      </c>
      <c r="K15" s="61">
        <f t="shared" si="6"/>
        <v>5.0696916881525417E-2</v>
      </c>
      <c r="L15" s="61">
        <f t="shared" si="6"/>
        <v>5.194773527734993E-2</v>
      </c>
      <c r="M15" s="66" t="str">
        <f>IFERROR(IF(((H15*I15*I15)+(H15*I15*I15))&lt;0,"-",(ROUND((H15-I15)*10000,0)&amp;" bps")),"-")</f>
        <v>177 bps</v>
      </c>
      <c r="N15" s="66" t="str">
        <f>IFERROR(IF(((H15*L15*L15)+(H15*L15*L15))&lt;0,"-",(ROUND((H15-L15)*10000,0)&amp;" bps")),"-")</f>
        <v>-185 bps</v>
      </c>
      <c r="O15" s="49"/>
    </row>
    <row r="16" spans="1:15" x14ac:dyDescent="0.2">
      <c r="A16" s="49"/>
      <c r="B16" s="49"/>
      <c r="C16" s="49"/>
      <c r="D16" s="56" t="s">
        <v>209</v>
      </c>
      <c r="E16" s="67">
        <f>VLOOKUP($D$5,'BIST-TÜM Tablo'!A4:BR305,62,FALSE)</f>
        <v>4794.1390000000001</v>
      </c>
      <c r="F16" s="67">
        <f>VLOOKUP($D$5,'BIST-TÜM Tablo'!A4:BR305,58,FALSE)</f>
        <v>3215.7840000000001</v>
      </c>
      <c r="G16" s="58">
        <f t="shared" ref="G16:G22" si="7">IFERROR(IF(E16*F16&lt;0,"-",(E16/F16-1)*SIGN(F16)),"-")</f>
        <v>0.49081499254925087</v>
      </c>
      <c r="H16" s="67">
        <f>VLOOKUP($D$5,'BIST-TÜM Tablo'!A4:BR305,63,FALSE)</f>
        <v>5639.8509999999997</v>
      </c>
      <c r="I16" s="67">
        <f>VLOOKUP($D$5,'BIST-TÜM Tablo'!A4:BR305,62,FALSE)</f>
        <v>4794.1390000000001</v>
      </c>
      <c r="J16" s="67">
        <f>VLOOKUP($D$5,'BIST-TÜM Tablo'!A4:BR305,61,FALSE)</f>
        <v>4999.7389999999996</v>
      </c>
      <c r="K16" s="67">
        <f>VLOOKUP($D$5,'BIST-TÜM Tablo'!A4:BR305,60,FALSE)</f>
        <v>4757.9979999999996</v>
      </c>
      <c r="L16" s="67">
        <f>VLOOKUP($D$5,'BIST-TÜM Tablo'!A4:BR305,59,FALSE)</f>
        <v>3863.904</v>
      </c>
      <c r="M16" s="58">
        <f t="shared" ref="M16:M22" si="8">IFERROR(IF(H16*I16&lt;0,"-",(H16/I16-1)*SIGN(I16)),"-")</f>
        <v>0.17640539834159985</v>
      </c>
      <c r="N16" s="58">
        <f t="shared" ref="N16:N22" si="9">IFERROR(IF(H16*L16&lt;0,"-",(H16/L16-1)*SIGN(L16)),"-")</f>
        <v>0.45962503209189443</v>
      </c>
      <c r="O16" s="49"/>
    </row>
    <row r="17" spans="1:15" x14ac:dyDescent="0.2">
      <c r="A17" s="49"/>
      <c r="B17" s="49"/>
      <c r="C17" s="49"/>
      <c r="D17" s="63" t="s">
        <v>210</v>
      </c>
      <c r="E17" s="68">
        <f>VLOOKUP($D$5,'BIST-TÜM Tablo'!A4:BR305,68,FALSE)</f>
        <v>6880.9979999999996</v>
      </c>
      <c r="F17" s="68">
        <f>VLOOKUP($D$5,'BIST-TÜM Tablo'!A4:BR305,64,FALSE)</f>
        <v>5977.9470000000001</v>
      </c>
      <c r="G17" s="55">
        <f t="shared" si="7"/>
        <v>0.15106373475709955</v>
      </c>
      <c r="H17" s="68">
        <f>VLOOKUP($D$5,'BIST-TÜM Tablo'!A4:BR305,69,FALSE)</f>
        <v>6742.55</v>
      </c>
      <c r="I17" s="68">
        <f>VLOOKUP($D$5,'BIST-TÜM Tablo'!A4:BR305,68,FALSE)</f>
        <v>6880.9979999999996</v>
      </c>
      <c r="J17" s="68">
        <f>VLOOKUP($D$5,'BIST-TÜM Tablo'!A4:BR305,67,FALSE)</f>
        <v>6513.5739999999996</v>
      </c>
      <c r="K17" s="68">
        <f>VLOOKUP($D$5,'BIST-TÜM Tablo'!A4:BR305,66,FALSE)</f>
        <v>6192.8940000000002</v>
      </c>
      <c r="L17" s="68">
        <f>VLOOKUP($D$5,'BIST-TÜM Tablo'!A4:BR305,65,FALSE)</f>
        <v>6023.0389999999998</v>
      </c>
      <c r="M17" s="55">
        <f t="shared" si="8"/>
        <v>-2.0120337195273064E-2</v>
      </c>
      <c r="N17" s="55">
        <f t="shared" si="9"/>
        <v>0.11945979429985432</v>
      </c>
      <c r="O17" s="49"/>
    </row>
    <row r="18" spans="1:15" x14ac:dyDescent="0.2">
      <c r="A18" s="49"/>
      <c r="B18" s="49"/>
      <c r="D18" s="56" t="s">
        <v>211</v>
      </c>
      <c r="E18" s="69">
        <f>+E16/E10</f>
        <v>2.4970371331053043</v>
      </c>
      <c r="F18" s="70">
        <f>+F16/F10</f>
        <v>1.9650868124407639</v>
      </c>
      <c r="G18" s="58">
        <f t="shared" si="7"/>
        <v>0.27070067199923042</v>
      </c>
      <c r="H18" s="71">
        <f>+H16/SUM(H1:K1)</f>
        <v>2.8513242830044447</v>
      </c>
      <c r="I18" s="71">
        <f>+I16/SUM(I1:L1)</f>
        <v>2.4970371331053043</v>
      </c>
      <c r="J18" s="71">
        <f>+J16/SUM(J1:M1)</f>
        <v>2.5237708720436896</v>
      </c>
      <c r="K18" s="71">
        <f>+K16/SUM(K1:N1)</f>
        <v>2.5916885091956501</v>
      </c>
      <c r="L18" s="71">
        <f>+L16/SUM(L1:O1)</f>
        <v>2.1575099572340082</v>
      </c>
      <c r="M18" s="58">
        <f t="shared" si="8"/>
        <v>0.14188301215150556</v>
      </c>
      <c r="N18" s="58">
        <f t="shared" si="9"/>
        <v>0.32158105386448699</v>
      </c>
    </row>
    <row r="19" spans="1:15" x14ac:dyDescent="0.2">
      <c r="A19" s="49"/>
      <c r="B19" s="49"/>
      <c r="D19" s="59" t="s">
        <v>212</v>
      </c>
      <c r="E19" s="72">
        <f>+E16/E17</f>
        <v>0.69672146395043288</v>
      </c>
      <c r="F19" s="72">
        <f>+F16/F17</f>
        <v>0.53794120289122671</v>
      </c>
      <c r="G19" s="61">
        <f t="shared" si="7"/>
        <v>0.29516285461277825</v>
      </c>
      <c r="H19" s="72">
        <f t="shared" ref="H19:L19" si="10">+H16/H17</f>
        <v>0.83645668181919297</v>
      </c>
      <c r="I19" s="72">
        <f t="shared" si="10"/>
        <v>0.69672146395043288</v>
      </c>
      <c r="J19" s="72">
        <f t="shared" si="10"/>
        <v>0.76758765617769908</v>
      </c>
      <c r="K19" s="72">
        <f t="shared" si="10"/>
        <v>0.76829960273823505</v>
      </c>
      <c r="L19" s="72">
        <f t="shared" si="10"/>
        <v>0.64152066755669357</v>
      </c>
      <c r="M19" s="61">
        <f t="shared" si="8"/>
        <v>0.20056109234306763</v>
      </c>
      <c r="N19" s="61">
        <f t="shared" si="9"/>
        <v>0.30386552471479367</v>
      </c>
    </row>
    <row r="20" spans="1:15" x14ac:dyDescent="0.2">
      <c r="A20" s="49"/>
      <c r="B20" s="49"/>
      <c r="D20" s="73" t="s">
        <v>213</v>
      </c>
      <c r="E20" s="57">
        <f>+$N$5/E10</f>
        <v>13.792403997852006</v>
      </c>
      <c r="F20" s="57">
        <f>+$N$5/F10</f>
        <v>16.181562752259605</v>
      </c>
      <c r="G20" s="58">
        <f t="shared" si="7"/>
        <v>-0.14764697272974925</v>
      </c>
      <c r="H20" s="57">
        <f>+$N$5/SUM(H1:K1)</f>
        <v>13.38765687753542</v>
      </c>
      <c r="I20" s="57">
        <f>+$N$5/SUM(I1:L1)</f>
        <v>13.792403997852006</v>
      </c>
      <c r="J20" s="57">
        <f>+$N$5/SUM(J1:M1)</f>
        <v>13.366822492414411</v>
      </c>
      <c r="K20" s="57">
        <f>+$N$5/SUM(K1:N1)</f>
        <v>14.423947691228346</v>
      </c>
      <c r="L20" s="57">
        <f>+$N$5/SUM(L1:O1)</f>
        <v>14.786046638885617</v>
      </c>
      <c r="M20" s="58">
        <f t="shared" si="8"/>
        <v>-2.9345654345654282E-2</v>
      </c>
      <c r="N20" s="58">
        <f t="shared" si="9"/>
        <v>-9.4574959453502028E-2</v>
      </c>
    </row>
    <row r="21" spans="1:15" x14ac:dyDescent="0.2">
      <c r="A21" s="49"/>
      <c r="B21" s="49"/>
      <c r="D21" s="63" t="s">
        <v>214</v>
      </c>
      <c r="E21" s="54">
        <f>+$K$5/E11</f>
        <v>24.723456579223658</v>
      </c>
      <c r="F21" s="54">
        <f>+$K$5/F11</f>
        <v>16.032326034377711</v>
      </c>
      <c r="G21" s="55">
        <f t="shared" si="7"/>
        <v>0.54210041176868384</v>
      </c>
      <c r="H21" s="54">
        <f>+$K$5/SUM(H2:K2)</f>
        <v>26.734261051610748</v>
      </c>
      <c r="I21" s="54">
        <f>+$K$5/SUM(I2:L2)</f>
        <v>24.709239845678503</v>
      </c>
      <c r="J21" s="54">
        <f>+$K$5/SUM(J2:M2)</f>
        <v>20.631594317964698</v>
      </c>
      <c r="K21" s="54">
        <f>+$K$5/SUM(K2:N2)</f>
        <v>21.19495017706009</v>
      </c>
      <c r="L21" s="54">
        <f>+$K$5/SUM(L2:O2)</f>
        <v>21.061293230468852</v>
      </c>
      <c r="M21" s="55">
        <f t="shared" si="8"/>
        <v>8.1954006621794528E-2</v>
      </c>
      <c r="N21" s="55">
        <f t="shared" si="9"/>
        <v>0.2693551511326453</v>
      </c>
    </row>
    <row r="22" spans="1:15" ht="15" thickBot="1" x14ac:dyDescent="0.25">
      <c r="A22" s="49"/>
      <c r="B22" s="49"/>
      <c r="D22" s="56" t="s">
        <v>215</v>
      </c>
      <c r="E22" s="57">
        <f>+$K$5/E17</f>
        <v>3.0287195258594761</v>
      </c>
      <c r="F22" s="57">
        <f>+$K$5/F17</f>
        <v>3.4862492089675605</v>
      </c>
      <c r="G22" s="58">
        <f t="shared" si="7"/>
        <v>-0.13123837559609808</v>
      </c>
      <c r="H22" s="57">
        <f t="shared" ref="H22:L22" si="11">+$K$5/H17</f>
        <v>3.0909096706735584</v>
      </c>
      <c r="I22" s="57">
        <f t="shared" si="11"/>
        <v>3.0287195258594761</v>
      </c>
      <c r="J22" s="57">
        <f t="shared" si="11"/>
        <v>3.1995664745652697</v>
      </c>
      <c r="K22" s="57">
        <f t="shared" si="11"/>
        <v>3.3652461999188104</v>
      </c>
      <c r="L22" s="57">
        <f t="shared" si="11"/>
        <v>3.4601491041316521</v>
      </c>
      <c r="M22" s="58">
        <f t="shared" si="8"/>
        <v>2.0533477690191315E-2</v>
      </c>
      <c r="N22" s="58">
        <f t="shared" si="9"/>
        <v>-0.10671200065257214</v>
      </c>
    </row>
    <row r="23" spans="1:15" x14ac:dyDescent="0.2">
      <c r="A23" s="49"/>
      <c r="B23" s="49"/>
      <c r="D23" s="74" t="s">
        <v>216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5" ht="15" x14ac:dyDescent="0.25">
      <c r="A24" s="49"/>
      <c r="B24" s="75"/>
    </row>
    <row r="27" spans="1:15" x14ac:dyDescent="0.2">
      <c r="D27" s="108" t="s">
        <v>217</v>
      </c>
      <c r="E27" s="108"/>
      <c r="F27" s="108"/>
      <c r="G27" s="108"/>
      <c r="H27" s="108"/>
      <c r="I27" s="108"/>
      <c r="J27" s="108"/>
      <c r="K27" s="108"/>
      <c r="L27" s="108"/>
    </row>
    <row r="28" spans="1:15" x14ac:dyDescent="0.2">
      <c r="A28" s="49"/>
      <c r="B28" s="49"/>
    </row>
    <row r="29" spans="1:15" x14ac:dyDescent="0.2">
      <c r="A29" s="49"/>
      <c r="B29" s="49"/>
    </row>
    <row r="30" spans="1:15" x14ac:dyDescent="0.2">
      <c r="A30" s="49"/>
      <c r="B30" s="49"/>
    </row>
    <row r="31" spans="1:15" x14ac:dyDescent="0.2">
      <c r="A31" s="76"/>
      <c r="B31" s="49"/>
    </row>
    <row r="32" spans="1:15" x14ac:dyDescent="0.2">
      <c r="A32" s="76"/>
      <c r="B32" s="49"/>
    </row>
    <row r="33" spans="1:17" x14ac:dyDescent="0.2">
      <c r="A33" s="76"/>
      <c r="B33" s="49"/>
      <c r="Q33" s="84" t="s">
        <v>218</v>
      </c>
    </row>
    <row r="34" spans="1:17" x14ac:dyDescent="0.2">
      <c r="A34" s="76"/>
      <c r="B34" s="49"/>
    </row>
    <row r="35" spans="1:17" x14ac:dyDescent="0.2">
      <c r="A35" s="49"/>
      <c r="B35" s="49"/>
    </row>
    <row r="36" spans="1:17" x14ac:dyDescent="0.2">
      <c r="A36" s="49"/>
      <c r="B36" s="49"/>
    </row>
    <row r="37" spans="1:17" x14ac:dyDescent="0.2">
      <c r="C37" s="49"/>
    </row>
    <row r="38" spans="1:17" x14ac:dyDescent="0.2">
      <c r="C38" s="49"/>
    </row>
    <row r="39" spans="1:17" x14ac:dyDescent="0.2">
      <c r="C39" s="49"/>
    </row>
    <row r="40" spans="1:17" x14ac:dyDescent="0.2">
      <c r="C40" s="49"/>
    </row>
    <row r="41" spans="1:17" x14ac:dyDescent="0.2">
      <c r="C41" s="49"/>
      <c r="D41" s="49"/>
      <c r="E41" s="49"/>
    </row>
    <row r="42" spans="1:17" x14ac:dyDescent="0.2">
      <c r="D42" s="49"/>
      <c r="E42" s="49"/>
    </row>
    <row r="43" spans="1:17" x14ac:dyDescent="0.2">
      <c r="D43" s="49"/>
      <c r="E43" s="49"/>
    </row>
    <row r="44" spans="1:17" x14ac:dyDescent="0.2">
      <c r="D44" s="49"/>
      <c r="E44" s="49"/>
    </row>
    <row r="45" spans="1:17" x14ac:dyDescent="0.2">
      <c r="C45" s="49"/>
      <c r="D45" s="49"/>
      <c r="E45" s="49"/>
    </row>
    <row r="46" spans="1:17" x14ac:dyDescent="0.2">
      <c r="C46" s="49"/>
    </row>
    <row r="49" spans="4:5" x14ac:dyDescent="0.2">
      <c r="D49" s="77"/>
      <c r="E49" s="77"/>
    </row>
    <row r="50" spans="4:5" x14ac:dyDescent="0.2">
      <c r="D50" s="49"/>
      <c r="E50" s="49"/>
    </row>
  </sheetData>
  <mergeCells count="1">
    <mergeCell ref="D27:L27"/>
  </mergeCells>
  <pageMargins left="0.7" right="0.7" top="0.75" bottom="0.75" header="0.3" footer="0.3"/>
  <pageSetup paperSize="9" orientation="portrait" r:id="rId1"/>
  <ignoredErrors>
    <ignoredError sqref="G12 G13:G22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BIST-TÜM Tablo</vt:lpstr>
      <vt:lpstr>Tahmini Takvim</vt:lpstr>
      <vt:lpstr>Hisse Detay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2018-02-01T05:45:29Z</dcterms:created>
  <dcterms:modified xsi:type="dcterms:W3CDTF">2018-05-10T06:12:01Z</dcterms:modified>
</cp:coreProperties>
</file>